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A9D65204-02A4-436E-B248-9B429E077CC6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2.15.1" sheetId="1" r:id="rId1"/>
    <sheet name="2.14.1" sheetId="2" r:id="rId2"/>
  </sheets>
  <calcPr calcId="191029"/>
</workbook>
</file>

<file path=xl/calcChain.xml><?xml version="1.0" encoding="utf-8"?>
<calcChain xmlns="http://schemas.openxmlformats.org/spreadsheetml/2006/main">
  <c r="O17" i="2" l="1"/>
  <c r="K17" i="2"/>
  <c r="L10" i="2" s="1"/>
  <c r="I17" i="2"/>
  <c r="J10" i="2" s="1"/>
  <c r="G17" i="2"/>
  <c r="H8" i="2" s="1"/>
  <c r="E17" i="2"/>
  <c r="E13" i="2"/>
  <c r="Q11" i="2"/>
  <c r="P11" i="2"/>
  <c r="M11" i="2"/>
  <c r="L11" i="2"/>
  <c r="J11" i="2"/>
  <c r="H11" i="2"/>
  <c r="F11" i="2"/>
  <c r="Q10" i="2"/>
  <c r="P10" i="2"/>
  <c r="M10" i="2"/>
  <c r="F10" i="2"/>
  <c r="Q9" i="2"/>
  <c r="P9" i="2"/>
  <c r="M9" i="2"/>
  <c r="L9" i="2"/>
  <c r="J9" i="2"/>
  <c r="F9" i="2"/>
  <c r="Q8" i="2"/>
  <c r="P8" i="2"/>
  <c r="M8" i="2"/>
  <c r="F8" i="2"/>
  <c r="J39" i="1"/>
  <c r="J38" i="1"/>
  <c r="J37" i="1"/>
  <c r="J36" i="1"/>
  <c r="J35" i="1"/>
  <c r="J34" i="1"/>
  <c r="J33" i="1"/>
  <c r="J32" i="1"/>
  <c r="J31" i="1"/>
  <c r="J30" i="1"/>
  <c r="A30" i="1"/>
  <c r="A31" i="1" s="1"/>
  <c r="A32" i="1" s="1"/>
  <c r="A33" i="1" s="1"/>
  <c r="A34" i="1" s="1"/>
  <c r="A35" i="1" s="1"/>
  <c r="A36" i="1" s="1"/>
  <c r="A37" i="1" s="1"/>
  <c r="A38" i="1" s="1"/>
  <c r="A39" i="1" s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P13" i="1"/>
  <c r="I28" i="1" s="1"/>
  <c r="O13" i="1"/>
  <c r="G39" i="1" s="1"/>
  <c r="N13" i="1"/>
  <c r="E28" i="1" s="1"/>
  <c r="J13" i="1"/>
  <c r="J12" i="1"/>
  <c r="E12" i="1"/>
  <c r="J11" i="1"/>
  <c r="J10" i="1"/>
  <c r="E10" i="1"/>
  <c r="J9" i="1"/>
  <c r="N10" i="2" l="1"/>
  <c r="J8" i="2"/>
  <c r="L8" i="2"/>
  <c r="E9" i="1"/>
  <c r="E13" i="1"/>
  <c r="G10" i="1"/>
  <c r="E11" i="1"/>
  <c r="G12" i="1"/>
  <c r="G9" i="1"/>
  <c r="G13" i="1"/>
  <c r="K13" i="1" s="1"/>
  <c r="G11" i="1"/>
  <c r="I9" i="1"/>
  <c r="I10" i="1"/>
  <c r="K10" i="1" s="1"/>
  <c r="I11" i="1"/>
  <c r="I12" i="1"/>
  <c r="K12" i="1" s="1"/>
  <c r="I13" i="1"/>
  <c r="K9" i="1"/>
  <c r="H10" i="2"/>
  <c r="H9" i="2"/>
  <c r="R9" i="2"/>
  <c r="N9" i="2"/>
  <c r="N11" i="2"/>
  <c r="R11" i="2" s="1"/>
  <c r="G14" i="1"/>
  <c r="E15" i="1"/>
  <c r="I15" i="1"/>
  <c r="G16" i="1"/>
  <c r="E17" i="1"/>
  <c r="I17" i="1"/>
  <c r="G18" i="1"/>
  <c r="E19" i="1"/>
  <c r="I19" i="1"/>
  <c r="G20" i="1"/>
  <c r="E21" i="1"/>
  <c r="I21" i="1"/>
  <c r="G22" i="1"/>
  <c r="E23" i="1"/>
  <c r="I23" i="1"/>
  <c r="G24" i="1"/>
  <c r="E25" i="1"/>
  <c r="I25" i="1"/>
  <c r="G26" i="1"/>
  <c r="E27" i="1"/>
  <c r="I27" i="1"/>
  <c r="G28" i="1"/>
  <c r="K28" i="1" s="1"/>
  <c r="E29" i="1"/>
  <c r="I29" i="1"/>
  <c r="E30" i="1"/>
  <c r="I30" i="1"/>
  <c r="E31" i="1"/>
  <c r="I31" i="1"/>
  <c r="E32" i="1"/>
  <c r="I32" i="1"/>
  <c r="E33" i="1"/>
  <c r="I33" i="1"/>
  <c r="E34" i="1"/>
  <c r="I34" i="1"/>
  <c r="E35" i="1"/>
  <c r="I35" i="1"/>
  <c r="E36" i="1"/>
  <c r="I36" i="1"/>
  <c r="E37" i="1"/>
  <c r="I37" i="1"/>
  <c r="E38" i="1"/>
  <c r="I38" i="1"/>
  <c r="E39" i="1"/>
  <c r="I39" i="1"/>
  <c r="E14" i="1"/>
  <c r="I14" i="1"/>
  <c r="G15" i="1"/>
  <c r="E16" i="1"/>
  <c r="I16" i="1"/>
  <c r="G17" i="1"/>
  <c r="E18" i="1"/>
  <c r="I18" i="1"/>
  <c r="G19" i="1"/>
  <c r="E20" i="1"/>
  <c r="I20" i="1"/>
  <c r="G21" i="1"/>
  <c r="E22" i="1"/>
  <c r="I22" i="1"/>
  <c r="G23" i="1"/>
  <c r="E24" i="1"/>
  <c r="K24" i="1" s="1"/>
  <c r="I24" i="1"/>
  <c r="G25" i="1"/>
  <c r="E26" i="1"/>
  <c r="I26" i="1"/>
  <c r="G27" i="1"/>
  <c r="G29" i="1"/>
  <c r="G30" i="1"/>
  <c r="G31" i="1"/>
  <c r="G32" i="1"/>
  <c r="G33" i="1"/>
  <c r="G34" i="1"/>
  <c r="G35" i="1"/>
  <c r="G36" i="1"/>
  <c r="G37" i="1"/>
  <c r="G38" i="1"/>
  <c r="R10" i="2" l="1"/>
  <c r="N8" i="2"/>
  <c r="R8" i="2" s="1"/>
  <c r="K11" i="1"/>
  <c r="K16" i="1"/>
  <c r="K20" i="1"/>
  <c r="K27" i="1"/>
  <c r="K23" i="1"/>
  <c r="K19" i="1"/>
  <c r="K15" i="1"/>
  <c r="K26" i="1"/>
  <c r="K22" i="1"/>
  <c r="K18" i="1"/>
  <c r="K14" i="1"/>
  <c r="K39" i="1"/>
  <c r="K38" i="1"/>
  <c r="K37" i="1"/>
  <c r="K36" i="1"/>
  <c r="K35" i="1"/>
  <c r="K34" i="1"/>
  <c r="K33" i="1"/>
  <c r="K32" i="1"/>
  <c r="K31" i="1"/>
  <c r="K30" i="1"/>
  <c r="K29" i="1"/>
  <c r="K25" i="1"/>
  <c r="K21" i="1"/>
  <c r="K17" i="1"/>
</calcChain>
</file>

<file path=xl/sharedStrings.xml><?xml version="1.0" encoding="utf-8"?>
<sst xmlns="http://schemas.openxmlformats.org/spreadsheetml/2006/main" count="130" uniqueCount="108">
  <si>
    <t>ΘΕΣΗ/ΒΑΘΜΟΣ</t>
  </si>
  <si>
    <t>2 ΘΕΣΕΙΣ ΕΠΙΜΕΛΗΤΗ Β΄</t>
  </si>
  <si>
    <t>ΕΙΔΙΚΟΤΗΤΑ</t>
  </si>
  <si>
    <t>ΧΕΙΡΟΥΡΓΙΚΗΣ</t>
  </si>
  <si>
    <t xml:space="preserve">ΜΟΝΑΔΑ </t>
  </si>
  <si>
    <t xml:space="preserve">ΝΟΣΟΚΟΜΕΙΟ: Γ.Ν.Π.-ΤΖΑΝΕΙΟ </t>
  </si>
  <si>
    <t>ΚΩΔΙΚΟΣ ΘΕΣΗΣ</t>
  </si>
  <si>
    <t xml:space="preserve">2.15.1 Αρ.Πρωτ. Προκηρυξης 12163/21-08-2018  </t>
  </si>
  <si>
    <t>Υ.ΠΕ.</t>
  </si>
  <si>
    <t>2η  Υ.ΠΕ</t>
  </si>
  <si>
    <t>A/A</t>
  </si>
  <si>
    <t>Α.Δ.Τ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</si>
  <si>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</si>
  <si>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</si>
  <si>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</si>
  <si>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</si>
  <si>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</si>
  <si>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</si>
  <si>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66/610</t>
  </si>
  <si>
    <t>ΑΙ551600</t>
  </si>
  <si>
    <t>66/51</t>
  </si>
  <si>
    <t>ΑΙ641568</t>
  </si>
  <si>
    <t>66/112</t>
  </si>
  <si>
    <t>Ν282074</t>
  </si>
  <si>
    <t>66/202</t>
  </si>
  <si>
    <t>ΑΖ130024</t>
  </si>
  <si>
    <t>66/125</t>
  </si>
  <si>
    <t>ΑΚ689569</t>
  </si>
  <si>
    <t>66/485</t>
  </si>
  <si>
    <t>ΑΖ120343</t>
  </si>
  <si>
    <t>66/404</t>
  </si>
  <si>
    <t>ΑΒ570645</t>
  </si>
  <si>
    <t>66/111</t>
  </si>
  <si>
    <t>Φ265050</t>
  </si>
  <si>
    <t>66/139</t>
  </si>
  <si>
    <t>ΑΜ230478</t>
  </si>
  <si>
    <t>66/434</t>
  </si>
  <si>
    <t>ΑΗ510657</t>
  </si>
  <si>
    <t>66/608</t>
  </si>
  <si>
    <t>ΑΗ635993</t>
  </si>
  <si>
    <t>66/405</t>
  </si>
  <si>
    <t>ΑΚ163042</t>
  </si>
  <si>
    <t>66/529</t>
  </si>
  <si>
    <t>ΑΒ511624</t>
  </si>
  <si>
    <t>66/177</t>
  </si>
  <si>
    <t>Ρ773904</t>
  </si>
  <si>
    <t>66/266</t>
  </si>
  <si>
    <t>ΑΚ721808</t>
  </si>
  <si>
    <t>66/397</t>
  </si>
  <si>
    <t>Χ614999</t>
  </si>
  <si>
    <t>66/721</t>
  </si>
  <si>
    <t>ΑΚ043979</t>
  </si>
  <si>
    <t>66/582</t>
  </si>
  <si>
    <t>ΑΜ508783</t>
  </si>
  <si>
    <t>66/173</t>
  </si>
  <si>
    <t>1163083</t>
  </si>
  <si>
    <t>66/597</t>
  </si>
  <si>
    <t>ΑΚ130757</t>
  </si>
  <si>
    <t>66/130</t>
  </si>
  <si>
    <t>ΑΖ034821</t>
  </si>
  <si>
    <t>66/525</t>
  </si>
  <si>
    <t>ΑΕ080248</t>
  </si>
  <si>
    <t>66/283</t>
  </si>
  <si>
    <t>ΑΜ 049872</t>
  </si>
  <si>
    <t>66/102</t>
  </si>
  <si>
    <t>Χ920213</t>
  </si>
  <si>
    <t>66/131</t>
  </si>
  <si>
    <t>ΑΒ262808</t>
  </si>
  <si>
    <t>66/588</t>
  </si>
  <si>
    <t>ΑΜ082451</t>
  </si>
  <si>
    <t>66/106</t>
  </si>
  <si>
    <t>ΑΜ301165</t>
  </si>
  <si>
    <t>66/596</t>
  </si>
  <si>
    <t>ΑΜ1907163</t>
  </si>
  <si>
    <t>66/650</t>
  </si>
  <si>
    <t>ΑΕ103485</t>
  </si>
  <si>
    <t>66/592</t>
  </si>
  <si>
    <t>ΑΒ594400</t>
  </si>
  <si>
    <t>66/564</t>
  </si>
  <si>
    <t>ΑΗ095949</t>
  </si>
  <si>
    <t>ΑΡ.ΠΡΩΤ. ΗΛ.ΑΙΤΗΣΗΣ</t>
  </si>
  <si>
    <t>ΕΙΔΙΚΟΤΗΤΑ:ΧΕΙΡΟΥΡΓΙΚΗΣ</t>
  </si>
  <si>
    <t>2η ΥΠΕ</t>
  </si>
  <si>
    <t>ΗΛ. ΑΙΤΗΣΗ</t>
  </si>
  <si>
    <t>ΕΚΠΑΙΔΕΥΤΙΚΟ ΕΡΓΟ (ΩΣ ΕΚΠΑΙΔΕΥΟΜΕΝΟΣ)</t>
  </si>
  <si>
    <t>ΕΚΠΑΙΔΕΥΤΙΚΟ ΕΡΓΟ (ΩΣ ΕΚΠΑΙΔΕΥΤΗΣ)</t>
  </si>
  <si>
    <t>ΠΡΙΝ ΤΗΝ ΑΝΑΓΩΓΗ CMES</t>
  </si>
  <si>
    <t>CMES ΜΕΤΑ ΤΗΝ ΑΝΑΓΩΓΗ</t>
  </si>
  <si>
    <t>1</t>
  </si>
  <si>
    <t>66/611</t>
  </si>
  <si>
    <t>731664</t>
  </si>
  <si>
    <t>2</t>
  </si>
  <si>
    <t>66/704</t>
  </si>
  <si>
    <t>ΑΙ007397</t>
  </si>
  <si>
    <t>3</t>
  </si>
  <si>
    <t>66/489</t>
  </si>
  <si>
    <t>ΑΚ037443</t>
  </si>
  <si>
    <t>4</t>
  </si>
  <si>
    <t>66/613</t>
  </si>
  <si>
    <t>Ξ151375</t>
  </si>
  <si>
    <t>454,45</t>
  </si>
  <si>
    <t>60</t>
  </si>
  <si>
    <t>80</t>
  </si>
  <si>
    <t>ΠΙΝΑΚΑΣ ΤΕΛΙΚΗΣ ΜΟΡΙΟΔΟΤΗΣΗΣ</t>
  </si>
  <si>
    <t xml:space="preserve"> ΠΙΝΑΚΑΣ ΤΕΛΙΚΗΣ ΜΟΡΙΟΔΟΤΗΣΗΣ</t>
  </si>
  <si>
    <t>ΒΑΘΜΟΣ: ΔΙΕΥΘΥΝΤΗΣ (1 ΘΕΣΗ)</t>
  </si>
  <si>
    <t>ΜΕΤΕΚΠΑΙΔ. ΠΡΙΝ ΤΗΝ ΑΝΑΓΩΓΗ</t>
  </si>
  <si>
    <t>ΜΕΤΕΚΠΑΙΔ. ΜΕΤΑ ΤΗΝ ΑΝΑΓΩΓΗ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</si>
</sst>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1"/>
      <scheme val="minor"/>
    </font>
    <font>
      <b/>
      <sz val="12"/>
      <color rgb="FF000000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indexed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49" fontId="0" fillId="0" borderId="1" xfId="0" applyNumberForma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2" fontId="5" fillId="3" borderId="1" xfId="0" applyNumberFormat="1" applyFont="1" applyFill="1" applyBorder="1" applyAlignment="1">
      <alignment wrapText="1"/>
    </xf>
    <xf numFmtId="2" fontId="5" fillId="3" borderId="1" xfId="0" applyNumberFormat="1" applyFont="1" applyFill="1" applyBorder="1" applyAlignment="1">
      <alignment horizontal="right" wrapText="1"/>
    </xf>
    <xf numFmtId="2" fontId="0" fillId="0" borderId="1" xfId="0" applyNumberFormat="1" applyBorder="1"/>
    <xf numFmtId="2" fontId="5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49" fontId="0" fillId="3" borderId="1" xfId="0" applyNumberFormat="1" applyFill="1" applyBorder="1"/>
    <xf numFmtId="0" fontId="5" fillId="0" borderId="1" xfId="0" applyFont="1" applyBorder="1" applyAlignment="1">
      <alignment horizontal="center" wrapText="1"/>
    </xf>
    <xf numFmtId="2" fontId="0" fillId="3" borderId="1" xfId="0" applyNumberFormat="1" applyFill="1" applyBorder="1"/>
    <xf numFmtId="0" fontId="5" fillId="0" borderId="4" xfId="0" applyFont="1" applyBorder="1" applyAlignment="1">
      <alignment horizontal="center" wrapText="1"/>
    </xf>
    <xf numFmtId="2" fontId="0" fillId="0" borderId="0" xfId="0" applyNumberFormat="1"/>
    <xf numFmtId="2" fontId="4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2">
    <cellStyle name="Κανονικό" xfId="0" builtinId="0"/>
    <cellStyle name="Κανονικό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39"/>
  <sheetViews>
    <sheetView workbookViewId="0">
      <selection activeCell="Q9" sqref="Q9"/>
    </sheetView>
  </sheetViews>
  <sheetFormatPr defaultRowHeight="15" x14ac:dyDescent="0.25"/>
  <cols>
    <col min="1" max="1" width="13.7109375" customWidth="1"/>
    <col min="2" max="2" width="11.28515625" customWidth="1"/>
    <col min="3" max="3" width="10.5703125" bestFit="1" customWidth="1"/>
    <col min="5" max="5" width="8.85546875" customWidth="1"/>
    <col min="14" max="16" width="0" hidden="1" customWidth="1"/>
  </cols>
  <sheetData>
    <row r="1" spans="1:16" ht="15.75" x14ac:dyDescent="0.25">
      <c r="A1" s="26" t="s">
        <v>103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x14ac:dyDescent="0.25">
      <c r="A2" s="9" t="s">
        <v>0</v>
      </c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</row>
    <row r="3" spans="1:16" x14ac:dyDescent="0.25">
      <c r="A3" s="9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</row>
    <row r="4" spans="1:16" x14ac:dyDescent="0.25">
      <c r="A4" s="9" t="s">
        <v>4</v>
      </c>
      <c r="B4" s="25" t="s">
        <v>5</v>
      </c>
      <c r="C4" s="25"/>
      <c r="D4" s="25"/>
      <c r="E4" s="25"/>
      <c r="F4" s="25"/>
      <c r="G4" s="25"/>
      <c r="H4" s="25"/>
      <c r="I4" s="25"/>
      <c r="J4" s="25"/>
      <c r="K4" s="25"/>
    </row>
    <row r="5" spans="1:16" x14ac:dyDescent="0.25">
      <c r="A5" s="9" t="s">
        <v>6</v>
      </c>
      <c r="B5" s="25" t="s">
        <v>7</v>
      </c>
      <c r="C5" s="25"/>
      <c r="D5" s="25"/>
      <c r="E5" s="25"/>
      <c r="F5" s="25"/>
      <c r="G5" s="25"/>
      <c r="H5" s="25"/>
      <c r="I5" s="25"/>
      <c r="J5" s="25"/>
      <c r="K5" s="25"/>
    </row>
    <row r="6" spans="1:16" x14ac:dyDescent="0.25">
      <c r="A6" s="9" t="s">
        <v>8</v>
      </c>
      <c r="B6" s="25" t="s">
        <v>9</v>
      </c>
      <c r="C6" s="25"/>
      <c r="D6" s="25"/>
      <c r="E6" s="25"/>
      <c r="F6" s="25"/>
      <c r="G6" s="25"/>
      <c r="H6" s="25"/>
      <c r="I6" s="25"/>
      <c r="J6" s="25"/>
      <c r="K6" s="25"/>
    </row>
    <row r="7" spans="1:16" ht="36.75" customHeight="1" x14ac:dyDescent="0.25">
      <c r="A7" s="27" t="s">
        <v>10</v>
      </c>
      <c r="B7" s="28" t="s">
        <v>80</v>
      </c>
      <c r="C7" s="30" t="s">
        <v>11</v>
      </c>
      <c r="D7" s="27" t="s">
        <v>12</v>
      </c>
      <c r="E7" s="27"/>
      <c r="F7" s="27" t="s">
        <v>13</v>
      </c>
      <c r="G7" s="27"/>
      <c r="H7" s="27" t="s">
        <v>14</v>
      </c>
      <c r="I7" s="27"/>
      <c r="J7" s="27" t="s">
        <v>15</v>
      </c>
      <c r="K7" s="27"/>
    </row>
    <row r="8" spans="1:16" ht="25.5" x14ac:dyDescent="0.25">
      <c r="A8" s="27"/>
      <c r="B8" s="29"/>
      <c r="C8" s="31"/>
      <c r="D8" s="3" t="s">
        <v>16</v>
      </c>
      <c r="E8" s="4" t="s">
        <v>17</v>
      </c>
      <c r="F8" s="3" t="s">
        <v>16</v>
      </c>
      <c r="G8" s="4" t="s">
        <v>17</v>
      </c>
      <c r="H8" s="3" t="s">
        <v>16</v>
      </c>
      <c r="I8" s="4" t="s">
        <v>17</v>
      </c>
      <c r="J8" s="3" t="s">
        <v>16</v>
      </c>
      <c r="K8" s="3" t="s">
        <v>17</v>
      </c>
    </row>
    <row r="9" spans="1:16" x14ac:dyDescent="0.25">
      <c r="A9" s="5">
        <v>1</v>
      </c>
      <c r="B9" s="6" t="s">
        <v>18</v>
      </c>
      <c r="C9" s="6" t="s">
        <v>19</v>
      </c>
      <c r="D9" s="2">
        <v>347.34499999999997</v>
      </c>
      <c r="E9" s="2">
        <f t="shared" ref="E9:E39" si="0">500*D9/$N$13</f>
        <v>453.89741914407051</v>
      </c>
      <c r="F9" s="2">
        <v>137.85</v>
      </c>
      <c r="G9" s="2">
        <f t="shared" ref="G9:G39" si="1">300*F9/$O$13</f>
        <v>151.2342292923752</v>
      </c>
      <c r="H9" s="2">
        <v>200</v>
      </c>
      <c r="I9" s="2">
        <f t="shared" ref="I9:I39" si="2">200*H9/$P$13</f>
        <v>200</v>
      </c>
      <c r="J9" s="2">
        <f t="shared" ref="J9:K39" si="3">D9+F9+H9</f>
        <v>685.19499999999994</v>
      </c>
      <c r="K9" s="2">
        <f t="shared" si="3"/>
        <v>805.13164843644574</v>
      </c>
    </row>
    <row r="10" spans="1:16" x14ac:dyDescent="0.25">
      <c r="A10" s="5">
        <v>2</v>
      </c>
      <c r="B10" s="6" t="s">
        <v>20</v>
      </c>
      <c r="C10" s="6" t="s">
        <v>21</v>
      </c>
      <c r="D10" s="7">
        <v>217.315</v>
      </c>
      <c r="E10" s="2">
        <f t="shared" si="0"/>
        <v>283.97909180006536</v>
      </c>
      <c r="F10" s="7">
        <v>273.45</v>
      </c>
      <c r="G10" s="2">
        <f t="shared" si="1"/>
        <v>300</v>
      </c>
      <c r="H10" s="7">
        <v>200</v>
      </c>
      <c r="I10" s="2">
        <f t="shared" si="2"/>
        <v>200</v>
      </c>
      <c r="J10" s="2">
        <f t="shared" si="3"/>
        <v>690.76499999999999</v>
      </c>
      <c r="K10" s="2">
        <f t="shared" si="3"/>
        <v>783.97909180006536</v>
      </c>
    </row>
    <row r="11" spans="1:16" x14ac:dyDescent="0.25">
      <c r="A11" s="5">
        <v>3</v>
      </c>
      <c r="B11" s="6" t="s">
        <v>22</v>
      </c>
      <c r="C11" s="6" t="s">
        <v>23</v>
      </c>
      <c r="D11" s="2">
        <v>382.625</v>
      </c>
      <c r="E11" s="2">
        <f t="shared" si="0"/>
        <v>500</v>
      </c>
      <c r="F11" s="2">
        <v>69.75</v>
      </c>
      <c r="G11" s="2">
        <f t="shared" si="1"/>
        <v>76.522216127262752</v>
      </c>
      <c r="H11" s="2">
        <v>0</v>
      </c>
      <c r="I11" s="2">
        <f t="shared" si="2"/>
        <v>0</v>
      </c>
      <c r="J11" s="2">
        <f t="shared" si="3"/>
        <v>452.375</v>
      </c>
      <c r="K11" s="2">
        <f t="shared" si="3"/>
        <v>576.52221612726271</v>
      </c>
    </row>
    <row r="12" spans="1:16" x14ac:dyDescent="0.25">
      <c r="A12" s="5">
        <v>4</v>
      </c>
      <c r="B12" s="6" t="s">
        <v>24</v>
      </c>
      <c r="C12" s="6" t="s">
        <v>25</v>
      </c>
      <c r="D12" s="7">
        <v>381.82500000000005</v>
      </c>
      <c r="E12" s="2">
        <f t="shared" si="0"/>
        <v>498.95459000326696</v>
      </c>
      <c r="F12" s="7">
        <v>21.549999999999997</v>
      </c>
      <c r="G12" s="2">
        <f t="shared" si="1"/>
        <v>23.642347778387272</v>
      </c>
      <c r="H12" s="7">
        <v>40</v>
      </c>
      <c r="I12" s="2">
        <f t="shared" si="2"/>
        <v>40</v>
      </c>
      <c r="J12" s="2">
        <f t="shared" si="3"/>
        <v>443.37500000000006</v>
      </c>
      <c r="K12" s="2">
        <f t="shared" si="3"/>
        <v>562.59693778165422</v>
      </c>
      <c r="N12">
        <v>500</v>
      </c>
      <c r="O12">
        <v>300</v>
      </c>
      <c r="P12">
        <v>200</v>
      </c>
    </row>
    <row r="13" spans="1:16" x14ac:dyDescent="0.25">
      <c r="A13" s="5">
        <v>5</v>
      </c>
      <c r="B13" s="6" t="s">
        <v>26</v>
      </c>
      <c r="C13" s="6" t="s">
        <v>27</v>
      </c>
      <c r="D13" s="7">
        <v>251.125</v>
      </c>
      <c r="E13" s="2">
        <f t="shared" si="0"/>
        <v>328.1607317869977</v>
      </c>
      <c r="F13" s="7">
        <v>56.75</v>
      </c>
      <c r="G13" s="2">
        <f t="shared" si="1"/>
        <v>62.260010970927048</v>
      </c>
      <c r="H13" s="7">
        <v>140</v>
      </c>
      <c r="I13" s="2">
        <f t="shared" si="2"/>
        <v>140</v>
      </c>
      <c r="J13" s="2">
        <f t="shared" si="3"/>
        <v>447.875</v>
      </c>
      <c r="K13" s="2">
        <f t="shared" si="3"/>
        <v>530.4207427579247</v>
      </c>
      <c r="N13">
        <f>MAX(D9:D54)</f>
        <v>382.625</v>
      </c>
      <c r="O13">
        <f>MAX(F9:F55)</f>
        <v>273.45</v>
      </c>
      <c r="P13">
        <f>MAX(H9:H54)</f>
        <v>200</v>
      </c>
    </row>
    <row r="14" spans="1:16" x14ac:dyDescent="0.25">
      <c r="A14" s="5">
        <v>6</v>
      </c>
      <c r="B14" s="6" t="s">
        <v>28</v>
      </c>
      <c r="C14" s="6" t="s">
        <v>29</v>
      </c>
      <c r="D14" s="7">
        <v>365.5</v>
      </c>
      <c r="E14" s="2">
        <f t="shared" si="0"/>
        <v>477.62169225743219</v>
      </c>
      <c r="F14" s="7">
        <v>10.55</v>
      </c>
      <c r="G14" s="2">
        <f t="shared" si="1"/>
        <v>11.574328030718597</v>
      </c>
      <c r="H14" s="7">
        <v>0</v>
      </c>
      <c r="I14" s="2">
        <f t="shared" si="2"/>
        <v>0</v>
      </c>
      <c r="J14" s="2">
        <f t="shared" si="3"/>
        <v>376.05</v>
      </c>
      <c r="K14" s="2">
        <f t="shared" si="3"/>
        <v>489.19602028815081</v>
      </c>
    </row>
    <row r="15" spans="1:16" x14ac:dyDescent="0.25">
      <c r="A15" s="5">
        <v>7</v>
      </c>
      <c r="B15" s="6" t="s">
        <v>30</v>
      </c>
      <c r="C15" s="6" t="s">
        <v>31</v>
      </c>
      <c r="D15" s="7">
        <v>123.75</v>
      </c>
      <c r="E15" s="2">
        <f t="shared" si="0"/>
        <v>161.71185886965043</v>
      </c>
      <c r="F15" s="7">
        <v>166.10000000000002</v>
      </c>
      <c r="G15" s="2">
        <f t="shared" si="1"/>
        <v>182.22709818979706</v>
      </c>
      <c r="H15" s="7">
        <v>140</v>
      </c>
      <c r="I15" s="2">
        <f t="shared" si="2"/>
        <v>140</v>
      </c>
      <c r="J15" s="2">
        <f t="shared" si="3"/>
        <v>429.85</v>
      </c>
      <c r="K15" s="2">
        <f t="shared" si="3"/>
        <v>483.93895705944749</v>
      </c>
    </row>
    <row r="16" spans="1:16" x14ac:dyDescent="0.25">
      <c r="A16" s="5">
        <v>8</v>
      </c>
      <c r="B16" s="6" t="s">
        <v>32</v>
      </c>
      <c r="C16" s="6" t="s">
        <v>33</v>
      </c>
      <c r="D16" s="2">
        <v>144.05000000000001</v>
      </c>
      <c r="E16" s="2">
        <f t="shared" si="0"/>
        <v>188.23913753675271</v>
      </c>
      <c r="F16" s="2">
        <v>226.7</v>
      </c>
      <c r="G16" s="2">
        <f t="shared" si="1"/>
        <v>248.71091607240814</v>
      </c>
      <c r="H16" s="2">
        <v>40</v>
      </c>
      <c r="I16" s="2">
        <f t="shared" si="2"/>
        <v>40</v>
      </c>
      <c r="J16" s="2">
        <f t="shared" si="3"/>
        <v>410.75</v>
      </c>
      <c r="K16" s="2">
        <f t="shared" si="3"/>
        <v>476.95005360916082</v>
      </c>
    </row>
    <row r="17" spans="1:11" x14ac:dyDescent="0.25">
      <c r="A17" s="5">
        <v>9</v>
      </c>
      <c r="B17" s="6" t="s">
        <v>34</v>
      </c>
      <c r="C17" s="6" t="s">
        <v>35</v>
      </c>
      <c r="D17" s="2">
        <v>336.26499999999999</v>
      </c>
      <c r="E17" s="2">
        <f t="shared" si="0"/>
        <v>439.4184906893172</v>
      </c>
      <c r="F17" s="2">
        <v>33.200000000000003</v>
      </c>
      <c r="G17" s="2">
        <f t="shared" si="1"/>
        <v>36.423477783872741</v>
      </c>
      <c r="H17" s="2">
        <v>0</v>
      </c>
      <c r="I17" s="2">
        <f t="shared" si="2"/>
        <v>0</v>
      </c>
      <c r="J17" s="2">
        <f t="shared" si="3"/>
        <v>369.46499999999997</v>
      </c>
      <c r="K17" s="2">
        <f t="shared" si="3"/>
        <v>475.84196847318992</v>
      </c>
    </row>
    <row r="18" spans="1:11" x14ac:dyDescent="0.25">
      <c r="A18" s="5">
        <v>10</v>
      </c>
      <c r="B18" s="6" t="s">
        <v>36</v>
      </c>
      <c r="C18" s="6" t="s">
        <v>37</v>
      </c>
      <c r="D18" s="2">
        <v>152.44499999999999</v>
      </c>
      <c r="E18" s="2">
        <f t="shared" si="0"/>
        <v>199.20940868997059</v>
      </c>
      <c r="F18" s="2">
        <v>213.85</v>
      </c>
      <c r="G18" s="2">
        <f t="shared" si="1"/>
        <v>234.61327482172246</v>
      </c>
      <c r="H18" s="2">
        <v>40</v>
      </c>
      <c r="I18" s="2">
        <f t="shared" si="2"/>
        <v>40</v>
      </c>
      <c r="J18" s="2">
        <f t="shared" si="3"/>
        <v>406.29499999999996</v>
      </c>
      <c r="K18" s="2">
        <f t="shared" si="3"/>
        <v>473.82268351169307</v>
      </c>
    </row>
    <row r="19" spans="1:11" x14ac:dyDescent="0.25">
      <c r="A19" s="5">
        <v>11</v>
      </c>
      <c r="B19" s="6" t="s">
        <v>38</v>
      </c>
      <c r="C19" s="6" t="s">
        <v>39</v>
      </c>
      <c r="D19" s="2">
        <v>318.25</v>
      </c>
      <c r="E19" s="2">
        <f t="shared" si="0"/>
        <v>415.87716432538389</v>
      </c>
      <c r="F19" s="2">
        <v>11.35</v>
      </c>
      <c r="G19" s="2">
        <f t="shared" si="1"/>
        <v>12.452002194185409</v>
      </c>
      <c r="H19" s="2">
        <v>40</v>
      </c>
      <c r="I19" s="2">
        <f t="shared" si="2"/>
        <v>40</v>
      </c>
      <c r="J19" s="2">
        <f t="shared" si="3"/>
        <v>369.6</v>
      </c>
      <c r="K19" s="2">
        <f t="shared" si="3"/>
        <v>468.3291665195693</v>
      </c>
    </row>
    <row r="20" spans="1:11" x14ac:dyDescent="0.25">
      <c r="A20" s="5">
        <v>12</v>
      </c>
      <c r="B20" s="6" t="s">
        <v>40</v>
      </c>
      <c r="C20" s="6" t="s">
        <v>41</v>
      </c>
      <c r="D20" s="7">
        <v>258.39</v>
      </c>
      <c r="E20" s="2">
        <f t="shared" si="0"/>
        <v>337.65436131983012</v>
      </c>
      <c r="F20" s="7">
        <v>39.549999999999997</v>
      </c>
      <c r="G20" s="2">
        <f t="shared" si="1"/>
        <v>43.390016456390569</v>
      </c>
      <c r="H20" s="7">
        <v>40</v>
      </c>
      <c r="I20" s="2">
        <f t="shared" si="2"/>
        <v>40</v>
      </c>
      <c r="J20" s="2">
        <f t="shared" si="3"/>
        <v>337.94</v>
      </c>
      <c r="K20" s="2">
        <f t="shared" si="3"/>
        <v>421.0443777762207</v>
      </c>
    </row>
    <row r="21" spans="1:11" x14ac:dyDescent="0.25">
      <c r="A21" s="5">
        <v>13</v>
      </c>
      <c r="B21" s="6" t="s">
        <v>42</v>
      </c>
      <c r="C21" s="6" t="s">
        <v>43</v>
      </c>
      <c r="D21" s="7">
        <v>283.15000000000003</v>
      </c>
      <c r="E21" s="2">
        <f t="shared" si="0"/>
        <v>370.00980071871948</v>
      </c>
      <c r="F21" s="7">
        <v>7.9</v>
      </c>
      <c r="G21" s="2">
        <f t="shared" si="1"/>
        <v>8.6670323642347782</v>
      </c>
      <c r="H21" s="7">
        <v>40</v>
      </c>
      <c r="I21" s="2">
        <f t="shared" si="2"/>
        <v>40</v>
      </c>
      <c r="J21" s="2">
        <f t="shared" si="3"/>
        <v>331.05</v>
      </c>
      <c r="K21" s="2">
        <f t="shared" si="3"/>
        <v>418.67683308295426</v>
      </c>
    </row>
    <row r="22" spans="1:11" x14ac:dyDescent="0.25">
      <c r="A22" s="5">
        <v>14</v>
      </c>
      <c r="B22" s="6" t="s">
        <v>44</v>
      </c>
      <c r="C22" s="6" t="s">
        <v>45</v>
      </c>
      <c r="D22" s="7">
        <v>249.54</v>
      </c>
      <c r="E22" s="2">
        <f t="shared" si="0"/>
        <v>326.08951323097028</v>
      </c>
      <c r="F22" s="7">
        <v>79.75</v>
      </c>
      <c r="G22" s="2">
        <f t="shared" si="1"/>
        <v>87.493143170597918</v>
      </c>
      <c r="H22" s="7">
        <v>0</v>
      </c>
      <c r="I22" s="2">
        <f t="shared" si="2"/>
        <v>0</v>
      </c>
      <c r="J22" s="2">
        <f t="shared" si="3"/>
        <v>329.28999999999996</v>
      </c>
      <c r="K22" s="2">
        <f t="shared" si="3"/>
        <v>413.58265640156822</v>
      </c>
    </row>
    <row r="23" spans="1:11" x14ac:dyDescent="0.25">
      <c r="A23" s="5">
        <v>15</v>
      </c>
      <c r="B23" s="6" t="s">
        <v>46</v>
      </c>
      <c r="C23" s="6" t="s">
        <v>47</v>
      </c>
      <c r="D23" s="7">
        <v>264.62</v>
      </c>
      <c r="E23" s="2">
        <f t="shared" si="0"/>
        <v>345.79549166938909</v>
      </c>
      <c r="F23" s="7">
        <v>47.650000000000006</v>
      </c>
      <c r="G23" s="2">
        <f t="shared" si="1"/>
        <v>52.276467361492053</v>
      </c>
      <c r="H23" s="7">
        <v>0</v>
      </c>
      <c r="I23" s="2">
        <f t="shared" si="2"/>
        <v>0</v>
      </c>
      <c r="J23" s="2">
        <f t="shared" si="3"/>
        <v>312.27</v>
      </c>
      <c r="K23" s="2">
        <f t="shared" si="3"/>
        <v>398.07195903088115</v>
      </c>
    </row>
    <row r="24" spans="1:11" x14ac:dyDescent="0.25">
      <c r="A24" s="5">
        <v>16</v>
      </c>
      <c r="B24" s="6" t="s">
        <v>48</v>
      </c>
      <c r="C24" s="6" t="s">
        <v>49</v>
      </c>
      <c r="D24" s="7">
        <v>215.2</v>
      </c>
      <c r="E24" s="2">
        <f t="shared" si="0"/>
        <v>281.2152891212022</v>
      </c>
      <c r="F24" s="7">
        <v>30.65</v>
      </c>
      <c r="G24" s="2">
        <f t="shared" si="1"/>
        <v>33.625891387822271</v>
      </c>
      <c r="H24" s="7">
        <v>40</v>
      </c>
      <c r="I24" s="2">
        <f t="shared" si="2"/>
        <v>40</v>
      </c>
      <c r="J24" s="2">
        <f t="shared" si="3"/>
        <v>285.85000000000002</v>
      </c>
      <c r="K24" s="2">
        <f t="shared" si="3"/>
        <v>354.84118050902447</v>
      </c>
    </row>
    <row r="25" spans="1:11" x14ac:dyDescent="0.25">
      <c r="A25" s="5">
        <v>17</v>
      </c>
      <c r="B25" s="6" t="s">
        <v>50</v>
      </c>
      <c r="C25" s="6" t="s">
        <v>51</v>
      </c>
      <c r="D25" s="7">
        <v>161.375</v>
      </c>
      <c r="E25" s="2">
        <f t="shared" si="0"/>
        <v>210.87879777850375</v>
      </c>
      <c r="F25" s="7">
        <v>77.150000000000006</v>
      </c>
      <c r="G25" s="2">
        <f t="shared" si="1"/>
        <v>84.64070213933077</v>
      </c>
      <c r="H25" s="7">
        <v>40</v>
      </c>
      <c r="I25" s="2">
        <f t="shared" si="2"/>
        <v>40</v>
      </c>
      <c r="J25" s="2">
        <f t="shared" si="3"/>
        <v>278.52499999999998</v>
      </c>
      <c r="K25" s="2">
        <f t="shared" si="3"/>
        <v>335.51949991783454</v>
      </c>
    </row>
    <row r="26" spans="1:11" x14ac:dyDescent="0.25">
      <c r="A26" s="5">
        <v>18</v>
      </c>
      <c r="B26" s="6" t="s">
        <v>52</v>
      </c>
      <c r="C26" s="6" t="s">
        <v>53</v>
      </c>
      <c r="D26" s="7">
        <v>160</v>
      </c>
      <c r="E26" s="2">
        <f t="shared" si="0"/>
        <v>209.08199934661874</v>
      </c>
      <c r="F26" s="7">
        <v>91.7</v>
      </c>
      <c r="G26" s="2">
        <f t="shared" si="1"/>
        <v>100.60340098738344</v>
      </c>
      <c r="H26" s="7">
        <v>0</v>
      </c>
      <c r="I26" s="2">
        <f t="shared" si="2"/>
        <v>0</v>
      </c>
      <c r="J26" s="2">
        <f t="shared" si="3"/>
        <v>251.7</v>
      </c>
      <c r="K26" s="2">
        <f t="shared" si="3"/>
        <v>309.68540033400217</v>
      </c>
    </row>
    <row r="27" spans="1:11" x14ac:dyDescent="0.25">
      <c r="A27" s="5">
        <v>19</v>
      </c>
      <c r="B27" s="6" t="s">
        <v>54</v>
      </c>
      <c r="C27" s="6" t="s">
        <v>55</v>
      </c>
      <c r="D27" s="2">
        <v>133.75</v>
      </c>
      <c r="E27" s="2">
        <f t="shared" si="0"/>
        <v>174.77948382881411</v>
      </c>
      <c r="F27" s="2">
        <v>52.15</v>
      </c>
      <c r="G27" s="2">
        <f t="shared" si="1"/>
        <v>57.213384530992869</v>
      </c>
      <c r="H27" s="2">
        <v>70</v>
      </c>
      <c r="I27" s="2">
        <f t="shared" si="2"/>
        <v>70</v>
      </c>
      <c r="J27" s="2">
        <f t="shared" si="3"/>
        <v>255.9</v>
      </c>
      <c r="K27" s="2">
        <f t="shared" si="3"/>
        <v>301.99286835980695</v>
      </c>
    </row>
    <row r="28" spans="1:11" x14ac:dyDescent="0.25">
      <c r="A28" s="5">
        <v>20</v>
      </c>
      <c r="B28" s="6" t="s">
        <v>56</v>
      </c>
      <c r="C28" s="6" t="s">
        <v>57</v>
      </c>
      <c r="D28" s="2">
        <v>138.53</v>
      </c>
      <c r="E28" s="2">
        <f t="shared" si="0"/>
        <v>181.02580855929435</v>
      </c>
      <c r="F28" s="2">
        <v>49.95</v>
      </c>
      <c r="G28" s="2">
        <f t="shared" si="1"/>
        <v>54.799780581459139</v>
      </c>
      <c r="H28" s="2">
        <v>40</v>
      </c>
      <c r="I28" s="2">
        <f t="shared" si="2"/>
        <v>40</v>
      </c>
      <c r="J28" s="2">
        <f t="shared" si="3"/>
        <v>228.48000000000002</v>
      </c>
      <c r="K28" s="2">
        <f t="shared" si="3"/>
        <v>275.82558914075349</v>
      </c>
    </row>
    <row r="29" spans="1:11" x14ac:dyDescent="0.25">
      <c r="A29" s="5">
        <v>21</v>
      </c>
      <c r="B29" s="6" t="s">
        <v>58</v>
      </c>
      <c r="C29" s="6" t="s">
        <v>59</v>
      </c>
      <c r="D29" s="7">
        <v>9.625</v>
      </c>
      <c r="E29" s="2">
        <f t="shared" si="0"/>
        <v>12.577589023195035</v>
      </c>
      <c r="F29" s="7">
        <v>46.65</v>
      </c>
      <c r="G29" s="2">
        <f t="shared" si="1"/>
        <v>51.179374657158533</v>
      </c>
      <c r="H29" s="7">
        <v>180</v>
      </c>
      <c r="I29" s="2">
        <f t="shared" si="2"/>
        <v>180</v>
      </c>
      <c r="J29" s="2">
        <f t="shared" si="3"/>
        <v>236.27500000000001</v>
      </c>
      <c r="K29" s="2">
        <f t="shared" si="3"/>
        <v>243.75696368035358</v>
      </c>
    </row>
    <row r="30" spans="1:11" x14ac:dyDescent="0.25">
      <c r="A30" s="8">
        <f>A29+1</f>
        <v>22</v>
      </c>
      <c r="B30" s="6" t="s">
        <v>60</v>
      </c>
      <c r="C30" s="6" t="s">
        <v>61</v>
      </c>
      <c r="D30" s="7">
        <v>145.01</v>
      </c>
      <c r="E30" s="2">
        <f t="shared" si="0"/>
        <v>189.49362953283241</v>
      </c>
      <c r="F30" s="7">
        <v>13.25</v>
      </c>
      <c r="G30" s="2">
        <f t="shared" si="1"/>
        <v>14.53647833241909</v>
      </c>
      <c r="H30" s="7">
        <v>30</v>
      </c>
      <c r="I30" s="2">
        <f t="shared" si="2"/>
        <v>30</v>
      </c>
      <c r="J30" s="2">
        <f t="shared" si="3"/>
        <v>188.26</v>
      </c>
      <c r="K30" s="2">
        <f t="shared" si="3"/>
        <v>234.03010786525149</v>
      </c>
    </row>
    <row r="31" spans="1:11" x14ac:dyDescent="0.25">
      <c r="A31" s="8">
        <f t="shared" ref="A31:A39" si="4">A30+1</f>
        <v>23</v>
      </c>
      <c r="B31" s="6" t="s">
        <v>62</v>
      </c>
      <c r="C31" s="6" t="s">
        <v>63</v>
      </c>
      <c r="D31" s="2">
        <v>4.3499999999999996</v>
      </c>
      <c r="E31" s="2">
        <f t="shared" si="0"/>
        <v>5.6844168572361973</v>
      </c>
      <c r="F31" s="2">
        <v>200.55</v>
      </c>
      <c r="G31" s="2">
        <f t="shared" si="1"/>
        <v>220.02194185408669</v>
      </c>
      <c r="H31" s="2">
        <v>0</v>
      </c>
      <c r="I31" s="2">
        <f t="shared" si="2"/>
        <v>0</v>
      </c>
      <c r="J31" s="2">
        <f t="shared" si="3"/>
        <v>204.9</v>
      </c>
      <c r="K31" s="2">
        <f t="shared" si="3"/>
        <v>225.70635871132288</v>
      </c>
    </row>
    <row r="32" spans="1:11" x14ac:dyDescent="0.25">
      <c r="A32" s="8">
        <f t="shared" si="4"/>
        <v>24</v>
      </c>
      <c r="B32" s="6" t="s">
        <v>64</v>
      </c>
      <c r="C32" s="6" t="s">
        <v>65</v>
      </c>
      <c r="D32" s="2">
        <v>104.28999999999999</v>
      </c>
      <c r="E32" s="2">
        <f t="shared" si="0"/>
        <v>136.28226069911793</v>
      </c>
      <c r="F32" s="2">
        <v>18.549999999999997</v>
      </c>
      <c r="G32" s="2">
        <f t="shared" si="1"/>
        <v>20.351069665386724</v>
      </c>
      <c r="H32" s="2">
        <v>20</v>
      </c>
      <c r="I32" s="2">
        <f t="shared" si="2"/>
        <v>20</v>
      </c>
      <c r="J32" s="2">
        <f t="shared" si="3"/>
        <v>142.83999999999997</v>
      </c>
      <c r="K32" s="2">
        <f t="shared" si="3"/>
        <v>176.63333036450464</v>
      </c>
    </row>
    <row r="33" spans="1:11" x14ac:dyDescent="0.25">
      <c r="A33" s="8">
        <f t="shared" si="4"/>
        <v>25</v>
      </c>
      <c r="B33" s="6" t="s">
        <v>66</v>
      </c>
      <c r="C33" s="6" t="s">
        <v>67</v>
      </c>
      <c r="D33" s="7">
        <v>53.89</v>
      </c>
      <c r="E33" s="2">
        <f t="shared" si="0"/>
        <v>70.421430904933032</v>
      </c>
      <c r="F33" s="7">
        <v>59.65</v>
      </c>
      <c r="G33" s="2">
        <f t="shared" si="1"/>
        <v>65.441579813494243</v>
      </c>
      <c r="H33" s="7">
        <v>30</v>
      </c>
      <c r="I33" s="2">
        <f t="shared" si="2"/>
        <v>30</v>
      </c>
      <c r="J33" s="2">
        <f t="shared" si="3"/>
        <v>143.54</v>
      </c>
      <c r="K33" s="2">
        <f t="shared" si="3"/>
        <v>165.86301071842729</v>
      </c>
    </row>
    <row r="34" spans="1:11" x14ac:dyDescent="0.25">
      <c r="A34" s="8">
        <f t="shared" si="4"/>
        <v>26</v>
      </c>
      <c r="B34" s="6" t="s">
        <v>68</v>
      </c>
      <c r="C34" s="6" t="s">
        <v>69</v>
      </c>
      <c r="D34" s="7">
        <v>53.650000000000006</v>
      </c>
      <c r="E34" s="2">
        <f t="shared" si="0"/>
        <v>70.107807905913106</v>
      </c>
      <c r="F34" s="7">
        <v>52.5</v>
      </c>
      <c r="G34" s="2">
        <f t="shared" si="1"/>
        <v>57.597366977509601</v>
      </c>
      <c r="H34" s="7">
        <v>30</v>
      </c>
      <c r="I34" s="2">
        <f t="shared" si="2"/>
        <v>30</v>
      </c>
      <c r="J34" s="2">
        <f t="shared" si="3"/>
        <v>136.15</v>
      </c>
      <c r="K34" s="2">
        <f t="shared" si="3"/>
        <v>157.7051748834227</v>
      </c>
    </row>
    <row r="35" spans="1:11" x14ac:dyDescent="0.25">
      <c r="A35" s="8">
        <f t="shared" si="4"/>
        <v>27</v>
      </c>
      <c r="B35" s="6" t="s">
        <v>70</v>
      </c>
      <c r="C35" s="6" t="s">
        <v>71</v>
      </c>
      <c r="D35" s="7">
        <v>72.42</v>
      </c>
      <c r="E35" s="2">
        <f t="shared" si="0"/>
        <v>94.635739954263315</v>
      </c>
      <c r="F35" s="7">
        <v>37.85</v>
      </c>
      <c r="G35" s="2">
        <f t="shared" si="1"/>
        <v>41.524958859023592</v>
      </c>
      <c r="H35" s="7">
        <v>0</v>
      </c>
      <c r="I35" s="2">
        <f t="shared" si="2"/>
        <v>0</v>
      </c>
      <c r="J35" s="2">
        <f t="shared" si="3"/>
        <v>110.27000000000001</v>
      </c>
      <c r="K35" s="2">
        <f t="shared" si="3"/>
        <v>136.1606988132869</v>
      </c>
    </row>
    <row r="36" spans="1:11" x14ac:dyDescent="0.25">
      <c r="A36" s="8">
        <f t="shared" si="4"/>
        <v>28</v>
      </c>
      <c r="B36" s="6" t="s">
        <v>72</v>
      </c>
      <c r="C36" s="6" t="s">
        <v>73</v>
      </c>
      <c r="D36" s="2">
        <v>10</v>
      </c>
      <c r="E36" s="2">
        <f t="shared" si="0"/>
        <v>13.067624959163672</v>
      </c>
      <c r="F36" s="2">
        <v>99.8</v>
      </c>
      <c r="G36" s="2">
        <f t="shared" si="1"/>
        <v>109.48985189248492</v>
      </c>
      <c r="H36" s="2">
        <v>0</v>
      </c>
      <c r="I36" s="2">
        <f t="shared" si="2"/>
        <v>0</v>
      </c>
      <c r="J36" s="2">
        <f t="shared" si="3"/>
        <v>109.8</v>
      </c>
      <c r="K36" s="2">
        <f t="shared" si="3"/>
        <v>122.55747685164859</v>
      </c>
    </row>
    <row r="37" spans="1:11" x14ac:dyDescent="0.25">
      <c r="A37" s="8">
        <f t="shared" si="4"/>
        <v>29</v>
      </c>
      <c r="B37" s="6" t="s">
        <v>74</v>
      </c>
      <c r="C37" s="6" t="s">
        <v>75</v>
      </c>
      <c r="D37" s="7">
        <v>79.2</v>
      </c>
      <c r="E37" s="2">
        <f t="shared" si="0"/>
        <v>103.49558967657629</v>
      </c>
      <c r="F37" s="7">
        <v>0</v>
      </c>
      <c r="G37" s="2">
        <f t="shared" si="1"/>
        <v>0</v>
      </c>
      <c r="H37" s="7">
        <v>0</v>
      </c>
      <c r="I37" s="2">
        <f t="shared" si="2"/>
        <v>0</v>
      </c>
      <c r="J37" s="2">
        <f t="shared" si="3"/>
        <v>79.2</v>
      </c>
      <c r="K37" s="2">
        <f t="shared" si="3"/>
        <v>103.49558967657629</v>
      </c>
    </row>
    <row r="38" spans="1:11" x14ac:dyDescent="0.25">
      <c r="A38" s="8">
        <f t="shared" si="4"/>
        <v>30</v>
      </c>
      <c r="B38" s="6" t="s">
        <v>76</v>
      </c>
      <c r="C38" s="6" t="s">
        <v>77</v>
      </c>
      <c r="D38" s="7">
        <v>32.852499999999999</v>
      </c>
      <c r="E38" s="2">
        <f t="shared" si="0"/>
        <v>42.930414897092454</v>
      </c>
      <c r="F38" s="7">
        <v>0</v>
      </c>
      <c r="G38" s="2">
        <f t="shared" si="1"/>
        <v>0</v>
      </c>
      <c r="H38" s="7">
        <v>40</v>
      </c>
      <c r="I38" s="2">
        <f t="shared" si="2"/>
        <v>40</v>
      </c>
      <c r="J38" s="2">
        <f t="shared" si="3"/>
        <v>72.852499999999992</v>
      </c>
      <c r="K38" s="2">
        <f t="shared" si="3"/>
        <v>82.930414897092447</v>
      </c>
    </row>
    <row r="39" spans="1:11" x14ac:dyDescent="0.25">
      <c r="A39" s="8">
        <f t="shared" si="4"/>
        <v>31</v>
      </c>
      <c r="B39" s="6" t="s">
        <v>78</v>
      </c>
      <c r="C39" s="6" t="s">
        <v>79</v>
      </c>
      <c r="D39" s="7">
        <v>10</v>
      </c>
      <c r="E39" s="2">
        <f t="shared" si="0"/>
        <v>13.067624959163672</v>
      </c>
      <c r="F39" s="7">
        <v>0.65</v>
      </c>
      <c r="G39" s="2">
        <f t="shared" si="1"/>
        <v>0.7131102578167855</v>
      </c>
      <c r="H39" s="7">
        <v>0</v>
      </c>
      <c r="I39" s="2">
        <f t="shared" si="2"/>
        <v>0</v>
      </c>
      <c r="J39" s="2">
        <f t="shared" si="3"/>
        <v>10.65</v>
      </c>
      <c r="K39" s="2">
        <f t="shared" si="3"/>
        <v>13.780735216980457</v>
      </c>
    </row>
  </sheetData>
  <sheetProtection algorithmName="SHA-512" hashValue="lPzzhad3I84MyrmmqhKF/rZ5H53Adl2QLE9XL6wKmHSNEtmgfP4MR8/S4x2fP4I/FhUJHC7LowZp7FPs6l0z3Q==" saltValue="lU/RvDspeYlDUFY7y8sBvQ==" spinCount="100000" sheet="1" objects="1" scenarios="1"/>
  <mergeCells count="13">
    <mergeCell ref="F7:G7"/>
    <mergeCell ref="H7:I7"/>
    <mergeCell ref="J7:K7"/>
    <mergeCell ref="A7:A8"/>
    <mergeCell ref="B7:B8"/>
    <mergeCell ref="C7:C8"/>
    <mergeCell ref="D7:E7"/>
    <mergeCell ref="B6:K6"/>
    <mergeCell ref="A1:K1"/>
    <mergeCell ref="B2:K2"/>
    <mergeCell ref="B3:K3"/>
    <mergeCell ref="B4:K4"/>
    <mergeCell ref="B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R19"/>
  <sheetViews>
    <sheetView tabSelected="1" topLeftCell="B1" workbookViewId="0">
      <selection activeCell="G26" sqref="G26"/>
    </sheetView>
  </sheetViews>
  <sheetFormatPr defaultRowHeight="15" x14ac:dyDescent="0.25"/>
  <cols>
    <col min="1" max="1" width="0" hidden="1" customWidth="1"/>
    <col min="2" max="2" width="5.5703125" customWidth="1"/>
    <col min="4" max="4" width="8.85546875" bestFit="1" customWidth="1"/>
    <col min="5" max="5" width="12.7109375" customWidth="1"/>
    <col min="11" max="11" width="11.28515625" customWidth="1"/>
    <col min="12" max="12" width="10.7109375" customWidth="1"/>
    <col min="15" max="15" width="11.28515625" customWidth="1"/>
    <col min="17" max="17" width="11.140625" customWidth="1"/>
  </cols>
  <sheetData>
    <row r="1" spans="2:18" x14ac:dyDescent="0.25">
      <c r="B1" s="37" t="s">
        <v>104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0"/>
      <c r="R1" s="10"/>
    </row>
    <row r="2" spans="2:18" x14ac:dyDescent="0.25">
      <c r="B2" s="38" t="s">
        <v>81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0"/>
      <c r="R2" s="10"/>
    </row>
    <row r="3" spans="2:18" x14ac:dyDescent="0.25">
      <c r="B3" s="38" t="s">
        <v>105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0"/>
      <c r="R3" s="10"/>
    </row>
    <row r="4" spans="2:18" x14ac:dyDescent="0.25">
      <c r="B4" s="38" t="s">
        <v>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10"/>
      <c r="R4" s="10"/>
    </row>
    <row r="5" spans="2:18" ht="30" x14ac:dyDescent="0.25">
      <c r="B5" s="11" t="s">
        <v>82</v>
      </c>
      <c r="C5" s="11"/>
      <c r="D5" s="11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10"/>
      <c r="R5" s="10"/>
    </row>
    <row r="6" spans="2:18" ht="36" customHeight="1" x14ac:dyDescent="0.25">
      <c r="B6" s="39" t="s">
        <v>10</v>
      </c>
      <c r="C6" s="39" t="s">
        <v>83</v>
      </c>
      <c r="D6" s="40" t="s">
        <v>11</v>
      </c>
      <c r="E6" s="39" t="s">
        <v>12</v>
      </c>
      <c r="F6" s="39"/>
      <c r="G6" s="39" t="s">
        <v>13</v>
      </c>
      <c r="H6" s="39"/>
      <c r="I6" s="36" t="s">
        <v>84</v>
      </c>
      <c r="J6" s="36"/>
      <c r="K6" s="36"/>
      <c r="L6" s="36"/>
      <c r="M6" s="36"/>
      <c r="N6" s="36"/>
      <c r="O6" s="34" t="s">
        <v>85</v>
      </c>
      <c r="P6" s="35"/>
      <c r="Q6" s="32" t="s">
        <v>15</v>
      </c>
      <c r="R6" s="33"/>
    </row>
    <row r="7" spans="2:18" ht="38.25" x14ac:dyDescent="0.25">
      <c r="B7" s="39"/>
      <c r="C7" s="39"/>
      <c r="D7" s="41"/>
      <c r="E7" s="3" t="s">
        <v>16</v>
      </c>
      <c r="F7" s="4" t="s">
        <v>17</v>
      </c>
      <c r="G7" s="3" t="s">
        <v>16</v>
      </c>
      <c r="H7" s="4" t="s">
        <v>17</v>
      </c>
      <c r="I7" s="3" t="s">
        <v>86</v>
      </c>
      <c r="J7" s="3" t="s">
        <v>87</v>
      </c>
      <c r="K7" s="12" t="s">
        <v>106</v>
      </c>
      <c r="L7" s="12" t="s">
        <v>107</v>
      </c>
      <c r="M7" s="3" t="s">
        <v>16</v>
      </c>
      <c r="N7" s="4" t="s">
        <v>17</v>
      </c>
      <c r="O7" s="3" t="s">
        <v>16</v>
      </c>
      <c r="P7" s="4" t="s">
        <v>17</v>
      </c>
      <c r="Q7" s="3" t="s">
        <v>16</v>
      </c>
      <c r="R7" s="3" t="s">
        <v>17</v>
      </c>
    </row>
    <row r="8" spans="2:18" x14ac:dyDescent="0.25">
      <c r="B8" s="1" t="s">
        <v>88</v>
      </c>
      <c r="C8" s="13" t="s">
        <v>89</v>
      </c>
      <c r="D8" s="13" t="s">
        <v>90</v>
      </c>
      <c r="E8" s="14">
        <v>469.92500000000001</v>
      </c>
      <c r="F8" s="14">
        <f>500*E8/$E$17</f>
        <v>264.74647887323943</v>
      </c>
      <c r="G8" s="14">
        <v>468.65</v>
      </c>
      <c r="H8" s="14">
        <f>300*G8/$G$17</f>
        <v>300</v>
      </c>
      <c r="I8" s="14">
        <v>60</v>
      </c>
      <c r="J8" s="14">
        <f>40*I8/$I$17</f>
        <v>40</v>
      </c>
      <c r="K8" s="14">
        <v>140</v>
      </c>
      <c r="L8" s="14">
        <f>60*K8/$K$17</f>
        <v>60</v>
      </c>
      <c r="M8" s="15">
        <f t="shared" ref="M8:N11" si="0">I8+K8</f>
        <v>200</v>
      </c>
      <c r="N8" s="14">
        <f t="shared" si="0"/>
        <v>100</v>
      </c>
      <c r="O8" s="16">
        <v>80</v>
      </c>
      <c r="P8" s="14">
        <f>100*O8/$O$17</f>
        <v>80</v>
      </c>
      <c r="Q8" s="17">
        <f>E8+G8+I8+K8+O8</f>
        <v>1218.575</v>
      </c>
      <c r="R8" s="24">
        <f>F8+H8+N8+P8</f>
        <v>744.74647887323943</v>
      </c>
    </row>
    <row r="9" spans="2:18" x14ac:dyDescent="0.25">
      <c r="B9" s="1" t="s">
        <v>91</v>
      </c>
      <c r="C9" s="13" t="s">
        <v>92</v>
      </c>
      <c r="D9" s="13" t="s">
        <v>93</v>
      </c>
      <c r="E9" s="14">
        <v>510.32499999999999</v>
      </c>
      <c r="F9" s="14">
        <f>500*E9/$E$17</f>
        <v>287.50704225352115</v>
      </c>
      <c r="G9" s="14">
        <v>243.8</v>
      </c>
      <c r="H9" s="14">
        <f>300*G9/$G$17</f>
        <v>156.06529392937162</v>
      </c>
      <c r="I9" s="14">
        <v>60</v>
      </c>
      <c r="J9" s="14">
        <f>40*I9/$I$17</f>
        <v>40</v>
      </c>
      <c r="K9" s="14">
        <v>140</v>
      </c>
      <c r="L9" s="14">
        <f>60*K9/$K$17</f>
        <v>60</v>
      </c>
      <c r="M9" s="15">
        <f t="shared" si="0"/>
        <v>200</v>
      </c>
      <c r="N9" s="14">
        <f t="shared" si="0"/>
        <v>100</v>
      </c>
      <c r="O9" s="16">
        <v>100</v>
      </c>
      <c r="P9" s="14">
        <f>100*O9/$O$17</f>
        <v>100</v>
      </c>
      <c r="Q9" s="17">
        <f>E9+G9+I9+K9+O9</f>
        <v>1054.125</v>
      </c>
      <c r="R9" s="24">
        <f>F9+H9+N9+P9</f>
        <v>643.57233618289274</v>
      </c>
    </row>
    <row r="10" spans="2:18" ht="30" x14ac:dyDescent="0.25">
      <c r="B10" s="1" t="s">
        <v>94</v>
      </c>
      <c r="C10" s="13" t="s">
        <v>95</v>
      </c>
      <c r="D10" s="13" t="s">
        <v>96</v>
      </c>
      <c r="E10" s="14">
        <v>887.5</v>
      </c>
      <c r="F10" s="14">
        <f>500*E10/$E$17</f>
        <v>500</v>
      </c>
      <c r="G10" s="14">
        <v>79.45</v>
      </c>
      <c r="H10" s="14">
        <f>300*G10/$G$17</f>
        <v>50.858849887976106</v>
      </c>
      <c r="I10" s="14">
        <v>0</v>
      </c>
      <c r="J10" s="14">
        <f>40*I10/$I$17</f>
        <v>0</v>
      </c>
      <c r="K10" s="14">
        <v>0</v>
      </c>
      <c r="L10" s="14">
        <f>60*K10/$K$17</f>
        <v>0</v>
      </c>
      <c r="M10" s="15">
        <f t="shared" si="0"/>
        <v>0</v>
      </c>
      <c r="N10" s="14">
        <f t="shared" si="0"/>
        <v>0</v>
      </c>
      <c r="O10" s="16">
        <v>0</v>
      </c>
      <c r="P10" s="14">
        <f>100*O10/$O$17</f>
        <v>0</v>
      </c>
      <c r="Q10" s="17">
        <f>E10+G10+I10+K10+O10</f>
        <v>966.95</v>
      </c>
      <c r="R10" s="24">
        <f>F10+H10+N10+P10</f>
        <v>550.85884988797613</v>
      </c>
    </row>
    <row r="11" spans="2:18" x14ac:dyDescent="0.25">
      <c r="B11" s="1" t="s">
        <v>97</v>
      </c>
      <c r="C11" s="13" t="s">
        <v>98</v>
      </c>
      <c r="D11" s="13" t="s">
        <v>99</v>
      </c>
      <c r="E11" s="14">
        <v>487</v>
      </c>
      <c r="F11" s="14">
        <f>500*E11/$E$17</f>
        <v>274.36619718309856</v>
      </c>
      <c r="G11" s="14">
        <v>135</v>
      </c>
      <c r="H11" s="14">
        <f>300*G11/$G$17</f>
        <v>86.418435932999046</v>
      </c>
      <c r="I11" s="14">
        <v>50</v>
      </c>
      <c r="J11" s="14">
        <f>40*I11/$I$17</f>
        <v>33.333333333333336</v>
      </c>
      <c r="K11" s="14">
        <v>0</v>
      </c>
      <c r="L11" s="14">
        <f>60*K11/$K$17</f>
        <v>0</v>
      </c>
      <c r="M11" s="15">
        <f t="shared" si="0"/>
        <v>50</v>
      </c>
      <c r="N11" s="14">
        <f t="shared" si="0"/>
        <v>33.333333333333336</v>
      </c>
      <c r="O11" s="16">
        <v>20</v>
      </c>
      <c r="P11" s="14">
        <f>100*O11/$O$17</f>
        <v>20</v>
      </c>
      <c r="Q11" s="17">
        <f>E11+G11+I11+K11+O11</f>
        <v>692</v>
      </c>
      <c r="R11" s="24">
        <f>F11+H11+N11+P11</f>
        <v>414.11796644943092</v>
      </c>
    </row>
    <row r="12" spans="2:18" hidden="1" x14ac:dyDescent="0.25">
      <c r="B12" s="18">
        <v>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2:18" hidden="1" x14ac:dyDescent="0.25">
      <c r="B13" s="20">
        <v>6</v>
      </c>
      <c r="C13" s="19"/>
      <c r="D13" s="19"/>
      <c r="E13" s="21" t="e">
        <f>E</f>
        <v>#NAME?</v>
      </c>
      <c r="F13" s="19"/>
      <c r="G13" s="19" t="s">
        <v>100</v>
      </c>
      <c r="H13" s="19"/>
      <c r="I13" s="19" t="s">
        <v>101</v>
      </c>
      <c r="J13" s="19"/>
      <c r="K13" s="19" t="s">
        <v>102</v>
      </c>
      <c r="L13" s="19"/>
      <c r="M13" s="19"/>
      <c r="N13" s="19"/>
      <c r="O13" s="19"/>
      <c r="P13" s="19"/>
      <c r="Q13" s="19"/>
      <c r="R13" s="19"/>
    </row>
    <row r="14" spans="2:18" hidden="1" x14ac:dyDescent="0.25">
      <c r="B14" s="22">
        <v>7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2:18" hidden="1" x14ac:dyDescent="0.25">
      <c r="B15" s="20">
        <v>8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2:18" hidden="1" x14ac:dyDescent="0.25"/>
    <row r="17" spans="5:15" hidden="1" x14ac:dyDescent="0.25">
      <c r="E17" s="23">
        <f>MAX(E8:E11)</f>
        <v>887.5</v>
      </c>
      <c r="G17" s="23">
        <f>MAX(G8:G11)</f>
        <v>468.65</v>
      </c>
      <c r="I17" s="23">
        <f>MAX(I8:I11)</f>
        <v>60</v>
      </c>
      <c r="K17" s="23">
        <f>MAX(K8:K11)</f>
        <v>140</v>
      </c>
      <c r="M17" s="23"/>
      <c r="O17" s="23">
        <f>MAX(O8:O11)</f>
        <v>100</v>
      </c>
    </row>
    <row r="18" spans="5:15" hidden="1" x14ac:dyDescent="0.25"/>
    <row r="19" spans="5:15" hidden="1" x14ac:dyDescent="0.25"/>
  </sheetData>
  <sheetProtection algorithmName="SHA-512" hashValue="ZMyRUd7KNhHGy0eZ+q7XTtLJyepIhHNzH4rHi9NoDg901JotagH20AM4Y/yBoAjx7KiAl2JUbTWzTUKws5vFow==" saltValue="08ecdELchls+EEei0mEOsw==" spinCount="100000" sheet="1" objects="1" scenarios="1"/>
  <mergeCells count="13">
    <mergeCell ref="Q6:R6"/>
    <mergeCell ref="O6:P6"/>
    <mergeCell ref="I6:N6"/>
    <mergeCell ref="B1:P1"/>
    <mergeCell ref="B2:P2"/>
    <mergeCell ref="B3:P3"/>
    <mergeCell ref="B4:P4"/>
    <mergeCell ref="E5:P5"/>
    <mergeCell ref="E6:F6"/>
    <mergeCell ref="G6:H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2.15.1</vt:lpstr>
      <vt:lpstr>2.14.1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2021-05-26T11:23:23Z</dcterms:modified>
</cp:coreProperties>
</file>