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4402063E-E49B-4857-A919-A0D678CD4F9A}" xr6:coauthVersionLast="40" xr6:coauthVersionMax="40" xr10:uidLastSave="{00000000-0000-0000-0000-000000000000}"/>
  <bookViews>
    <workbookView xWindow="0" yWindow="0" windowWidth="21570" windowHeight="7965" tabRatio="500" xr2:uid="{00000000-000D-0000-FFFF-FFFF00000000}"/>
  </bookViews>
  <sheets>
    <sheet name="ΜΟΡΙΟΔΟΤΗΣΗ ΔΙΕΥΘΥΝΤΩΝ ΤΕΠ" sheetId="1" r:id="rId1"/>
    <sheet name="Φύλλο3" sheetId="2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96" i="1" l="1"/>
  <c r="Q196" i="1"/>
  <c r="I196" i="1"/>
  <c r="F196" i="1"/>
  <c r="T196" i="1" s="1"/>
  <c r="T195" i="1"/>
  <c r="Q195" i="1"/>
  <c r="U195" i="1" s="1"/>
  <c r="F195" i="1"/>
  <c r="G196" i="1" s="1"/>
  <c r="T189" i="1"/>
  <c r="P189" i="1"/>
  <c r="O189" i="1"/>
  <c r="Q189" i="1" s="1"/>
  <c r="L189" i="1"/>
  <c r="I189" i="1"/>
  <c r="F189" i="1"/>
  <c r="S188" i="1"/>
  <c r="Q188" i="1"/>
  <c r="U188" i="1" s="1"/>
  <c r="P188" i="1"/>
  <c r="O188" i="1"/>
  <c r="I188" i="1"/>
  <c r="F188" i="1"/>
  <c r="T188" i="1" s="1"/>
  <c r="S187" i="1"/>
  <c r="O187" i="1"/>
  <c r="Q187" i="1" s="1"/>
  <c r="U187" i="1" s="1"/>
  <c r="L187" i="1"/>
  <c r="I187" i="1"/>
  <c r="F187" i="1"/>
  <c r="S186" i="1"/>
  <c r="P186" i="1"/>
  <c r="O186" i="1"/>
  <c r="Q186" i="1" s="1"/>
  <c r="L186" i="1"/>
  <c r="U186" i="1" s="1"/>
  <c r="I186" i="1"/>
  <c r="F186" i="1"/>
  <c r="S185" i="1"/>
  <c r="Q185" i="1"/>
  <c r="O185" i="1"/>
  <c r="L185" i="1"/>
  <c r="U185" i="1" s="1"/>
  <c r="I185" i="1"/>
  <c r="F185" i="1"/>
  <c r="T185" i="1" s="1"/>
  <c r="S184" i="1"/>
  <c r="O184" i="1"/>
  <c r="Q184" i="1" s="1"/>
  <c r="L184" i="1"/>
  <c r="I184" i="1"/>
  <c r="F184" i="1"/>
  <c r="T183" i="1"/>
  <c r="P183" i="1"/>
  <c r="Q183" i="1" s="1"/>
  <c r="O183" i="1"/>
  <c r="L183" i="1"/>
  <c r="U183" i="1" s="1"/>
  <c r="I183" i="1"/>
  <c r="F183" i="1"/>
  <c r="U182" i="1"/>
  <c r="Q182" i="1"/>
  <c r="P182" i="1"/>
  <c r="L182" i="1"/>
  <c r="F182" i="1"/>
  <c r="T182" i="1" s="1"/>
  <c r="T181" i="1"/>
  <c r="S181" i="1"/>
  <c r="Q181" i="1"/>
  <c r="O181" i="1"/>
  <c r="L181" i="1"/>
  <c r="U181" i="1" s="1"/>
  <c r="I181" i="1"/>
  <c r="F181" i="1"/>
  <c r="P180" i="1"/>
  <c r="O180" i="1"/>
  <c r="L180" i="1"/>
  <c r="I180" i="1"/>
  <c r="F180" i="1"/>
  <c r="S179" i="1"/>
  <c r="Q179" i="1"/>
  <c r="U179" i="1" s="1"/>
  <c r="P179" i="1"/>
  <c r="O179" i="1"/>
  <c r="L179" i="1"/>
  <c r="I179" i="1"/>
  <c r="F179" i="1"/>
  <c r="G179" i="1" s="1"/>
  <c r="T178" i="1"/>
  <c r="S178" i="1"/>
  <c r="Q178" i="1"/>
  <c r="P178" i="1"/>
  <c r="L178" i="1"/>
  <c r="U178" i="1" s="1"/>
  <c r="I178" i="1"/>
  <c r="F178" i="1"/>
  <c r="T177" i="1"/>
  <c r="S189" i="1" s="1"/>
  <c r="Q177" i="1"/>
  <c r="P177" i="1"/>
  <c r="L177" i="1"/>
  <c r="U177" i="1" s="1"/>
  <c r="I177" i="1"/>
  <c r="F177" i="1"/>
  <c r="S172" i="1"/>
  <c r="P172" i="1"/>
  <c r="O172" i="1"/>
  <c r="L172" i="1"/>
  <c r="I172" i="1"/>
  <c r="F172" i="1"/>
  <c r="T172" i="1" s="1"/>
  <c r="S171" i="1"/>
  <c r="Q171" i="1"/>
  <c r="P171" i="1"/>
  <c r="O171" i="1"/>
  <c r="I171" i="1"/>
  <c r="F171" i="1"/>
  <c r="G171" i="1" s="1"/>
  <c r="J171" i="1" s="1"/>
  <c r="U171" i="1" s="1"/>
  <c r="T170" i="1"/>
  <c r="S170" i="1"/>
  <c r="Q170" i="1"/>
  <c r="O170" i="1"/>
  <c r="L170" i="1"/>
  <c r="I170" i="1"/>
  <c r="J170" i="1" s="1"/>
  <c r="F170" i="1"/>
  <c r="S169" i="1"/>
  <c r="Q169" i="1"/>
  <c r="L169" i="1"/>
  <c r="I169" i="1"/>
  <c r="F169" i="1"/>
  <c r="T168" i="1"/>
  <c r="S168" i="1"/>
  <c r="Q168" i="1"/>
  <c r="P168" i="1"/>
  <c r="O168" i="1"/>
  <c r="L168" i="1"/>
  <c r="J168" i="1"/>
  <c r="U168" i="1" s="1"/>
  <c r="I168" i="1"/>
  <c r="G168" i="1"/>
  <c r="F168" i="1"/>
  <c r="S167" i="1"/>
  <c r="P167" i="1"/>
  <c r="Q167" i="1" s="1"/>
  <c r="L167" i="1"/>
  <c r="J167" i="1"/>
  <c r="U167" i="1" s="1"/>
  <c r="I167" i="1"/>
  <c r="G167" i="1"/>
  <c r="F167" i="1"/>
  <c r="T167" i="1" s="1"/>
  <c r="S166" i="1"/>
  <c r="P166" i="1"/>
  <c r="O166" i="1"/>
  <c r="L166" i="1"/>
  <c r="I166" i="1"/>
  <c r="F166" i="1"/>
  <c r="T165" i="1"/>
  <c r="P165" i="1"/>
  <c r="Q165" i="1" s="1"/>
  <c r="O165" i="1"/>
  <c r="I165" i="1"/>
  <c r="G165" i="1"/>
  <c r="J165" i="1" s="1"/>
  <c r="U165" i="1" s="1"/>
  <c r="F165" i="1"/>
  <c r="S164" i="1"/>
  <c r="P164" i="1"/>
  <c r="O164" i="1"/>
  <c r="L164" i="1"/>
  <c r="I164" i="1"/>
  <c r="F164" i="1"/>
  <c r="Q163" i="1"/>
  <c r="L163" i="1"/>
  <c r="I163" i="1"/>
  <c r="F163" i="1"/>
  <c r="G163" i="1" s="1"/>
  <c r="T162" i="1"/>
  <c r="S162" i="1"/>
  <c r="Q162" i="1"/>
  <c r="P162" i="1"/>
  <c r="O162" i="1"/>
  <c r="L162" i="1"/>
  <c r="J162" i="1"/>
  <c r="U162" i="1" s="1"/>
  <c r="I162" i="1"/>
  <c r="G162" i="1"/>
  <c r="F162" i="1"/>
  <c r="S161" i="1"/>
  <c r="P161" i="1"/>
  <c r="Q161" i="1" s="1"/>
  <c r="L161" i="1"/>
  <c r="J161" i="1"/>
  <c r="U161" i="1" s="1"/>
  <c r="I161" i="1"/>
  <c r="G161" i="1"/>
  <c r="F161" i="1"/>
  <c r="T161" i="1" s="1"/>
  <c r="U160" i="1"/>
  <c r="Q160" i="1"/>
  <c r="P160" i="1"/>
  <c r="O160" i="1"/>
  <c r="L160" i="1"/>
  <c r="J160" i="1"/>
  <c r="I160" i="1"/>
  <c r="G160" i="1"/>
  <c r="F160" i="1"/>
  <c r="T160" i="1" s="1"/>
  <c r="S159" i="1"/>
  <c r="P159" i="1"/>
  <c r="Q159" i="1" s="1"/>
  <c r="L159" i="1"/>
  <c r="F159" i="1"/>
  <c r="T158" i="1"/>
  <c r="P158" i="1"/>
  <c r="Q158" i="1" s="1"/>
  <c r="L158" i="1"/>
  <c r="I158" i="1"/>
  <c r="G158" i="1"/>
  <c r="J158" i="1" s="1"/>
  <c r="U158" i="1" s="1"/>
  <c r="F158" i="1"/>
  <c r="S154" i="1"/>
  <c r="P154" i="1"/>
  <c r="O154" i="1"/>
  <c r="F154" i="1"/>
  <c r="T153" i="1"/>
  <c r="Q153" i="1"/>
  <c r="L153" i="1"/>
  <c r="I153" i="1"/>
  <c r="J153" i="1" s="1"/>
  <c r="U153" i="1" s="1"/>
  <c r="F153" i="1"/>
  <c r="P152" i="1"/>
  <c r="O152" i="1"/>
  <c r="Q152" i="1" s="1"/>
  <c r="L152" i="1"/>
  <c r="F152" i="1"/>
  <c r="T151" i="1"/>
  <c r="S151" i="1"/>
  <c r="Q151" i="1"/>
  <c r="P151" i="1"/>
  <c r="L151" i="1"/>
  <c r="I151" i="1"/>
  <c r="F151" i="1"/>
  <c r="G151" i="1" s="1"/>
  <c r="Q147" i="1"/>
  <c r="O147" i="1"/>
  <c r="L147" i="1"/>
  <c r="I147" i="1"/>
  <c r="J147" i="1" s="1"/>
  <c r="U147" i="1" s="1"/>
  <c r="F147" i="1"/>
  <c r="U146" i="1"/>
  <c r="Q146" i="1"/>
  <c r="L146" i="1"/>
  <c r="I146" i="1"/>
  <c r="J146" i="1" s="1"/>
  <c r="F146" i="1"/>
  <c r="Q145" i="1"/>
  <c r="L145" i="1"/>
  <c r="I145" i="1"/>
  <c r="J145" i="1" s="1"/>
  <c r="U145" i="1" s="1"/>
  <c r="F145" i="1"/>
  <c r="S144" i="1"/>
  <c r="Q144" i="1"/>
  <c r="O144" i="1"/>
  <c r="J144" i="1"/>
  <c r="U144" i="1" s="1"/>
  <c r="F144" i="1"/>
  <c r="U143" i="1"/>
  <c r="Q143" i="1"/>
  <c r="J143" i="1"/>
  <c r="I143" i="1"/>
  <c r="F143" i="1"/>
  <c r="S142" i="1"/>
  <c r="O142" i="1"/>
  <c r="Q142" i="1" s="1"/>
  <c r="L142" i="1"/>
  <c r="J142" i="1"/>
  <c r="U142" i="1" s="1"/>
  <c r="I142" i="1"/>
  <c r="F142" i="1"/>
  <c r="R141" i="1"/>
  <c r="T141" i="1" s="1"/>
  <c r="O141" i="1"/>
  <c r="Q141" i="1" s="1"/>
  <c r="S141" i="1" s="1"/>
  <c r="L141" i="1"/>
  <c r="J141" i="1"/>
  <c r="U141" i="1" s="1"/>
  <c r="F141" i="1"/>
  <c r="Q134" i="1"/>
  <c r="L134" i="1"/>
  <c r="J134" i="1"/>
  <c r="U134" i="1" s="1"/>
  <c r="F134" i="1"/>
  <c r="T134" i="1" s="1"/>
  <c r="Q133" i="1"/>
  <c r="P133" i="1"/>
  <c r="O133" i="1"/>
  <c r="G133" i="1"/>
  <c r="J133" i="1" s="1"/>
  <c r="U133" i="1" s="1"/>
  <c r="F133" i="1"/>
  <c r="T133" i="1" s="1"/>
  <c r="Q128" i="1"/>
  <c r="F128" i="1"/>
  <c r="T128" i="1" s="1"/>
  <c r="P127" i="1"/>
  <c r="O127" i="1"/>
  <c r="Q127" i="1" s="1"/>
  <c r="U127" i="1" s="1"/>
  <c r="L127" i="1"/>
  <c r="J127" i="1"/>
  <c r="I127" i="1"/>
  <c r="F127" i="1"/>
  <c r="T127" i="1" s="1"/>
  <c r="T122" i="1"/>
  <c r="P122" i="1"/>
  <c r="O122" i="1"/>
  <c r="Q122" i="1" s="1"/>
  <c r="J122" i="1"/>
  <c r="I122" i="1"/>
  <c r="G122" i="1"/>
  <c r="F122" i="1"/>
  <c r="P121" i="1"/>
  <c r="L121" i="1"/>
  <c r="J121" i="1"/>
  <c r="F121" i="1"/>
  <c r="T121" i="1" s="1"/>
  <c r="L120" i="1"/>
  <c r="I120" i="1"/>
  <c r="F120" i="1"/>
  <c r="G120" i="1" s="1"/>
  <c r="J120" i="1" s="1"/>
  <c r="T119" i="1"/>
  <c r="P119" i="1"/>
  <c r="I119" i="1"/>
  <c r="F119" i="1"/>
  <c r="Q113" i="1"/>
  <c r="U113" i="1" s="1"/>
  <c r="J113" i="1"/>
  <c r="F113" i="1"/>
  <c r="T113" i="1" s="1"/>
  <c r="T112" i="1"/>
  <c r="Q112" i="1"/>
  <c r="P112" i="1"/>
  <c r="O112" i="1"/>
  <c r="L112" i="1"/>
  <c r="J112" i="1"/>
  <c r="I112" i="1"/>
  <c r="G112" i="1"/>
  <c r="F112" i="1"/>
  <c r="P107" i="1"/>
  <c r="Q107" i="1" s="1"/>
  <c r="O107" i="1"/>
  <c r="L107" i="1"/>
  <c r="I107" i="1"/>
  <c r="F107" i="1"/>
  <c r="T106" i="1"/>
  <c r="Q106" i="1"/>
  <c r="P106" i="1"/>
  <c r="O106" i="1"/>
  <c r="L106" i="1"/>
  <c r="J106" i="1"/>
  <c r="I106" i="1"/>
  <c r="F106" i="1"/>
  <c r="T105" i="1"/>
  <c r="Q105" i="1"/>
  <c r="P105" i="1"/>
  <c r="O105" i="1"/>
  <c r="L105" i="1"/>
  <c r="F105" i="1"/>
  <c r="Q104" i="1"/>
  <c r="P104" i="1"/>
  <c r="L104" i="1"/>
  <c r="I104" i="1"/>
  <c r="F104" i="1"/>
  <c r="G104" i="1" s="1"/>
  <c r="J104" i="1" s="1"/>
  <c r="T103" i="1"/>
  <c r="Q103" i="1"/>
  <c r="I103" i="1"/>
  <c r="F103" i="1"/>
  <c r="G103" i="1" s="1"/>
  <c r="J103" i="1" s="1"/>
  <c r="T102" i="1"/>
  <c r="P102" i="1"/>
  <c r="O102" i="1"/>
  <c r="Q102" i="1" s="1"/>
  <c r="L102" i="1"/>
  <c r="I102" i="1"/>
  <c r="G102" i="1"/>
  <c r="J102" i="1" s="1"/>
  <c r="F102" i="1"/>
  <c r="P97" i="1"/>
  <c r="Q97" i="1" s="1"/>
  <c r="U97" i="1" s="1"/>
  <c r="J97" i="1"/>
  <c r="F97" i="1"/>
  <c r="T97" i="1" s="1"/>
  <c r="T92" i="1"/>
  <c r="P92" i="1"/>
  <c r="O92" i="1"/>
  <c r="Q92" i="1" s="1"/>
  <c r="L92" i="1"/>
  <c r="I92" i="1"/>
  <c r="J92" i="1" s="1"/>
  <c r="F92" i="1"/>
  <c r="P91" i="1"/>
  <c r="Q91" i="1" s="1"/>
  <c r="L91" i="1"/>
  <c r="F91" i="1"/>
  <c r="T91" i="1" s="1"/>
  <c r="Q90" i="1"/>
  <c r="I90" i="1"/>
  <c r="F90" i="1"/>
  <c r="T90" i="1" s="1"/>
  <c r="Q89" i="1"/>
  <c r="P89" i="1"/>
  <c r="O89" i="1"/>
  <c r="L89" i="1"/>
  <c r="I89" i="1"/>
  <c r="F89" i="1"/>
  <c r="T89" i="1" s="1"/>
  <c r="S84" i="1"/>
  <c r="S102" i="1" s="1"/>
  <c r="Q84" i="1"/>
  <c r="L84" i="1"/>
  <c r="I84" i="1"/>
  <c r="G84" i="1"/>
  <c r="J84" i="1" s="1"/>
  <c r="U84" i="1" s="1"/>
  <c r="F84" i="1"/>
  <c r="T84" i="1" s="1"/>
  <c r="Q83" i="1"/>
  <c r="P83" i="1"/>
  <c r="O83" i="1"/>
  <c r="L83" i="1"/>
  <c r="J83" i="1"/>
  <c r="I83" i="1"/>
  <c r="F83" i="1"/>
  <c r="T83" i="1" s="1"/>
  <c r="T82" i="1"/>
  <c r="P82" i="1"/>
  <c r="O82" i="1"/>
  <c r="Q82" i="1" s="1"/>
  <c r="L82" i="1"/>
  <c r="I82" i="1"/>
  <c r="F82" i="1"/>
  <c r="T81" i="1"/>
  <c r="P81" i="1"/>
  <c r="O81" i="1"/>
  <c r="L81" i="1"/>
  <c r="I81" i="1"/>
  <c r="F81" i="1"/>
  <c r="T80" i="1"/>
  <c r="Q80" i="1"/>
  <c r="P80" i="1"/>
  <c r="O80" i="1"/>
  <c r="I80" i="1"/>
  <c r="J80" i="1" s="1"/>
  <c r="F80" i="1"/>
  <c r="T79" i="1"/>
  <c r="S79" i="1"/>
  <c r="P79" i="1"/>
  <c r="O79" i="1"/>
  <c r="Q79" i="1" s="1"/>
  <c r="L79" i="1"/>
  <c r="G79" i="1"/>
  <c r="J79" i="1" s="1"/>
  <c r="U79" i="1" s="1"/>
  <c r="F79" i="1"/>
  <c r="S74" i="1"/>
  <c r="S72" i="1" s="1"/>
  <c r="Q74" i="1"/>
  <c r="P74" i="1"/>
  <c r="O74" i="1"/>
  <c r="I74" i="1"/>
  <c r="F74" i="1"/>
  <c r="T74" i="1" s="1"/>
  <c r="T73" i="1"/>
  <c r="O73" i="1"/>
  <c r="Q73" i="1" s="1"/>
  <c r="L73" i="1"/>
  <c r="J73" i="1"/>
  <c r="I73" i="1"/>
  <c r="F73" i="1"/>
  <c r="G82" i="1" s="1"/>
  <c r="J82" i="1" s="1"/>
  <c r="T72" i="1"/>
  <c r="P72" i="1"/>
  <c r="O72" i="1"/>
  <c r="Q72" i="1" s="1"/>
  <c r="L72" i="1"/>
  <c r="I72" i="1"/>
  <c r="F72" i="1"/>
  <c r="S71" i="1"/>
  <c r="P71" i="1"/>
  <c r="O71" i="1"/>
  <c r="L71" i="1"/>
  <c r="F71" i="1"/>
  <c r="T71" i="1" s="1"/>
  <c r="S70" i="1"/>
  <c r="P70" i="1"/>
  <c r="Q70" i="1" s="1"/>
  <c r="O70" i="1"/>
  <c r="L70" i="1"/>
  <c r="I70" i="1"/>
  <c r="F70" i="1"/>
  <c r="S69" i="1"/>
  <c r="P69" i="1"/>
  <c r="Q69" i="1" s="1"/>
  <c r="L69" i="1"/>
  <c r="J69" i="1"/>
  <c r="U69" i="1" s="1"/>
  <c r="I69" i="1"/>
  <c r="G69" i="1"/>
  <c r="F69" i="1"/>
  <c r="T69" i="1" s="1"/>
  <c r="S64" i="1"/>
  <c r="P64" i="1"/>
  <c r="Q64" i="1" s="1"/>
  <c r="O64" i="1"/>
  <c r="L64" i="1"/>
  <c r="I64" i="1"/>
  <c r="F64" i="1"/>
  <c r="T64" i="1" s="1"/>
  <c r="T63" i="1"/>
  <c r="S63" i="1"/>
  <c r="P63" i="1"/>
  <c r="O63" i="1"/>
  <c r="Q63" i="1" s="1"/>
  <c r="L63" i="1"/>
  <c r="I63" i="1"/>
  <c r="G63" i="1"/>
  <c r="J63" i="1" s="1"/>
  <c r="U63" i="1" s="1"/>
  <c r="F63" i="1"/>
  <c r="S62" i="1"/>
  <c r="P62" i="1"/>
  <c r="O62" i="1"/>
  <c r="Q62" i="1" s="1"/>
  <c r="L62" i="1"/>
  <c r="I62" i="1"/>
  <c r="F62" i="1"/>
  <c r="T62" i="1" s="1"/>
  <c r="S61" i="1"/>
  <c r="Q61" i="1"/>
  <c r="P61" i="1"/>
  <c r="O61" i="1"/>
  <c r="L61" i="1"/>
  <c r="F61" i="1"/>
  <c r="T61" i="1" s="1"/>
  <c r="S60" i="1"/>
  <c r="P60" i="1"/>
  <c r="O60" i="1"/>
  <c r="Q60" i="1" s="1"/>
  <c r="L60" i="1"/>
  <c r="F60" i="1"/>
  <c r="G60" i="1" s="1"/>
  <c r="J60" i="1" s="1"/>
  <c r="T59" i="1"/>
  <c r="S59" i="1"/>
  <c r="Q59" i="1"/>
  <c r="L59" i="1"/>
  <c r="I59" i="1"/>
  <c r="G59" i="1"/>
  <c r="J59" i="1" s="1"/>
  <c r="U59" i="1" s="1"/>
  <c r="F59" i="1"/>
  <c r="S58" i="1"/>
  <c r="P58" i="1"/>
  <c r="O58" i="1"/>
  <c r="Q58" i="1" s="1"/>
  <c r="L58" i="1"/>
  <c r="I58" i="1"/>
  <c r="F58" i="1"/>
  <c r="T58" i="1" s="1"/>
  <c r="T57" i="1"/>
  <c r="S57" i="1"/>
  <c r="Q57" i="1"/>
  <c r="P57" i="1"/>
  <c r="O57" i="1"/>
  <c r="L57" i="1"/>
  <c r="J57" i="1"/>
  <c r="U57" i="1" s="1"/>
  <c r="F57" i="1"/>
  <c r="T56" i="1"/>
  <c r="Q56" i="1"/>
  <c r="P56" i="1"/>
  <c r="O56" i="1"/>
  <c r="G56" i="1"/>
  <c r="J56" i="1" s="1"/>
  <c r="U56" i="1" s="1"/>
  <c r="F56" i="1"/>
  <c r="S55" i="1"/>
  <c r="P55" i="1"/>
  <c r="O55" i="1"/>
  <c r="Q55" i="1" s="1"/>
  <c r="F55" i="1"/>
  <c r="T55" i="1" s="1"/>
  <c r="O50" i="1"/>
  <c r="Q50" i="1" s="1"/>
  <c r="J50" i="1"/>
  <c r="F50" i="1"/>
  <c r="T50" i="1" s="1"/>
  <c r="Q49" i="1"/>
  <c r="F49" i="1"/>
  <c r="T49" i="1" s="1"/>
  <c r="T48" i="1"/>
  <c r="O48" i="1"/>
  <c r="Q48" i="1" s="1"/>
  <c r="G48" i="1"/>
  <c r="J48" i="1" s="1"/>
  <c r="F48" i="1"/>
  <c r="Q43" i="1"/>
  <c r="L43" i="1"/>
  <c r="F43" i="1"/>
  <c r="T43" i="1" s="1"/>
  <c r="Q42" i="1"/>
  <c r="J42" i="1"/>
  <c r="U42" i="1" s="1"/>
  <c r="I42" i="1"/>
  <c r="F42" i="1"/>
  <c r="T42" i="1" s="1"/>
  <c r="T36" i="1"/>
  <c r="Q36" i="1"/>
  <c r="J36" i="1"/>
  <c r="U36" i="1" s="1"/>
  <c r="F36" i="1"/>
  <c r="Q35" i="1"/>
  <c r="L35" i="1"/>
  <c r="J35" i="1"/>
  <c r="U35" i="1" s="1"/>
  <c r="I35" i="1"/>
  <c r="G35" i="1"/>
  <c r="F35" i="1"/>
  <c r="T35" i="1" s="1"/>
  <c r="P30" i="1"/>
  <c r="L30" i="1"/>
  <c r="I30" i="1"/>
  <c r="G30" i="1"/>
  <c r="J30" i="1" s="1"/>
  <c r="F30" i="1"/>
  <c r="T30" i="1" s="1"/>
  <c r="T29" i="1"/>
  <c r="Q29" i="1"/>
  <c r="P29" i="1"/>
  <c r="I29" i="1"/>
  <c r="G29" i="1"/>
  <c r="J29" i="1" s="1"/>
  <c r="U29" i="1" s="1"/>
  <c r="F29" i="1"/>
  <c r="S28" i="1"/>
  <c r="O28" i="1"/>
  <c r="Q28" i="1" s="1"/>
  <c r="L28" i="1"/>
  <c r="J28" i="1"/>
  <c r="I28" i="1"/>
  <c r="F28" i="1"/>
  <c r="T28" i="1" s="1"/>
  <c r="T27" i="1"/>
  <c r="Q27" i="1"/>
  <c r="L27" i="1"/>
  <c r="I27" i="1"/>
  <c r="F27" i="1"/>
  <c r="G27" i="1" s="1"/>
  <c r="J27" i="1" s="1"/>
  <c r="U27" i="1" s="1"/>
  <c r="T26" i="1"/>
  <c r="S26" i="1"/>
  <c r="Q26" i="1"/>
  <c r="O26" i="1"/>
  <c r="L26" i="1"/>
  <c r="I26" i="1"/>
  <c r="F26" i="1"/>
  <c r="G26" i="1" s="1"/>
  <c r="J26" i="1" s="1"/>
  <c r="U26" i="1" s="1"/>
  <c r="S25" i="1"/>
  <c r="Q25" i="1"/>
  <c r="O25" i="1"/>
  <c r="L25" i="1"/>
  <c r="I25" i="1"/>
  <c r="F25" i="1"/>
  <c r="T25" i="1" s="1"/>
  <c r="T24" i="1"/>
  <c r="P24" i="1"/>
  <c r="Q24" i="1" s="1"/>
  <c r="L24" i="1"/>
  <c r="J24" i="1"/>
  <c r="I24" i="1"/>
  <c r="G24" i="1"/>
  <c r="F24" i="1"/>
  <c r="Q23" i="1"/>
  <c r="O23" i="1"/>
  <c r="L23" i="1"/>
  <c r="I23" i="1"/>
  <c r="F23" i="1"/>
  <c r="G23" i="1" s="1"/>
  <c r="J23" i="1" s="1"/>
  <c r="U23" i="1" s="1"/>
  <c r="T22" i="1"/>
  <c r="O22" i="1"/>
  <c r="Q22" i="1" s="1"/>
  <c r="L22" i="1"/>
  <c r="I22" i="1"/>
  <c r="G22" i="1"/>
  <c r="J22" i="1" s="1"/>
  <c r="F22" i="1"/>
  <c r="S21" i="1"/>
  <c r="P21" i="1"/>
  <c r="Q21" i="1" s="1"/>
  <c r="L21" i="1"/>
  <c r="F21" i="1"/>
  <c r="T21" i="1" s="1"/>
  <c r="T20" i="1"/>
  <c r="P20" i="1"/>
  <c r="Q20" i="1" s="1"/>
  <c r="L20" i="1"/>
  <c r="J20" i="1"/>
  <c r="U20" i="1" s="1"/>
  <c r="I20" i="1"/>
  <c r="G20" i="1"/>
  <c r="F20" i="1"/>
  <c r="Q14" i="1"/>
  <c r="P14" i="1"/>
  <c r="F14" i="1"/>
  <c r="T14" i="1" s="1"/>
  <c r="T13" i="1"/>
  <c r="P13" i="1"/>
  <c r="O13" i="1"/>
  <c r="Q13" i="1" s="1"/>
  <c r="L13" i="1"/>
  <c r="I13" i="1"/>
  <c r="J13" i="1" s="1"/>
  <c r="F13" i="1"/>
  <c r="Q12" i="1"/>
  <c r="O12" i="1"/>
  <c r="L12" i="1"/>
  <c r="I12" i="1"/>
  <c r="F12" i="1"/>
  <c r="G12" i="1" s="1"/>
  <c r="J12" i="1" s="1"/>
  <c r="U12" i="1" s="1"/>
  <c r="O11" i="1"/>
  <c r="Q11" i="1" s="1"/>
  <c r="N11" i="1"/>
  <c r="L11" i="1"/>
  <c r="I11" i="1"/>
  <c r="F11" i="1"/>
  <c r="T11" i="1" s="1"/>
  <c r="L6" i="1"/>
  <c r="F6" i="1"/>
  <c r="G6" i="1" s="1"/>
  <c r="J6" i="1" s="1"/>
  <c r="U6" i="1" s="1"/>
  <c r="S5" i="1"/>
  <c r="L5" i="1"/>
  <c r="J5" i="1"/>
  <c r="U5" i="1" s="1"/>
  <c r="F5" i="1"/>
  <c r="T5" i="1" s="1"/>
  <c r="S4" i="1"/>
  <c r="P4" i="1"/>
  <c r="O4" i="1"/>
  <c r="Q4" i="1" s="1"/>
  <c r="I4" i="1"/>
  <c r="F4" i="1"/>
  <c r="G4" i="1" s="1"/>
  <c r="J4" i="1" s="1"/>
  <c r="U4" i="1" s="1"/>
  <c r="U2" i="1"/>
  <c r="U13" i="1" l="1"/>
  <c r="U22" i="1"/>
  <c r="U50" i="1"/>
  <c r="U80" i="1"/>
  <c r="U102" i="1"/>
  <c r="U28" i="1"/>
  <c r="U60" i="1"/>
  <c r="S122" i="1"/>
  <c r="S106" i="1"/>
  <c r="S104" i="1"/>
  <c r="S105" i="1"/>
  <c r="S103" i="1"/>
  <c r="S107" i="1"/>
  <c r="U24" i="1"/>
  <c r="U48" i="1"/>
  <c r="G11" i="1"/>
  <c r="J11" i="1" s="1"/>
  <c r="U11" i="1" s="1"/>
  <c r="T12" i="1"/>
  <c r="G14" i="1"/>
  <c r="J14" i="1" s="1"/>
  <c r="U14" i="1" s="1"/>
  <c r="G21" i="1"/>
  <c r="J21" i="1" s="1"/>
  <c r="U21" i="1" s="1"/>
  <c r="T23" i="1"/>
  <c r="G25" i="1"/>
  <c r="J25" i="1" s="1"/>
  <c r="U25" i="1" s="1"/>
  <c r="G49" i="1"/>
  <c r="J49" i="1" s="1"/>
  <c r="U49" i="1" s="1"/>
  <c r="G55" i="1"/>
  <c r="J55" i="1" s="1"/>
  <c r="U55" i="1" s="1"/>
  <c r="G61" i="1"/>
  <c r="J61" i="1" s="1"/>
  <c r="U61" i="1" s="1"/>
  <c r="G64" i="1"/>
  <c r="J64" i="1" s="1"/>
  <c r="U64" i="1" s="1"/>
  <c r="T70" i="1"/>
  <c r="G70" i="1"/>
  <c r="J70" i="1" s="1"/>
  <c r="U70" i="1" s="1"/>
  <c r="Q71" i="1"/>
  <c r="S73" i="1"/>
  <c r="U73" i="1" s="1"/>
  <c r="G74" i="1"/>
  <c r="J74" i="1" s="1"/>
  <c r="U74" i="1" s="1"/>
  <c r="Q81" i="1"/>
  <c r="G89" i="1"/>
  <c r="J89" i="1" s="1"/>
  <c r="G91" i="1"/>
  <c r="J91" i="1" s="1"/>
  <c r="S92" i="1"/>
  <c r="U92" i="1" s="1"/>
  <c r="G105" i="1"/>
  <c r="J105" i="1" s="1"/>
  <c r="G119" i="1"/>
  <c r="J119" i="1" s="1"/>
  <c r="Q154" i="1"/>
  <c r="J163" i="1"/>
  <c r="U163" i="1" s="1"/>
  <c r="T163" i="1"/>
  <c r="Q164" i="1"/>
  <c r="G169" i="1"/>
  <c r="J169" i="1" s="1"/>
  <c r="U169" i="1" s="1"/>
  <c r="T169" i="1"/>
  <c r="T180" i="1"/>
  <c r="G183" i="1"/>
  <c r="G181" i="1"/>
  <c r="G178" i="1"/>
  <c r="G177" i="1"/>
  <c r="G184" i="1"/>
  <c r="G186" i="1"/>
  <c r="O30" i="1"/>
  <c r="Q30" i="1" s="1"/>
  <c r="U30" i="1" s="1"/>
  <c r="T60" i="1"/>
  <c r="G81" i="1"/>
  <c r="J81" i="1" s="1"/>
  <c r="S82" i="1"/>
  <c r="U82" i="1" s="1"/>
  <c r="S119" i="1"/>
  <c r="S112" i="1"/>
  <c r="U112" i="1" s="1"/>
  <c r="S90" i="1"/>
  <c r="S91" i="1" s="1"/>
  <c r="U106" i="1"/>
  <c r="T164" i="1"/>
  <c r="G164" i="1"/>
  <c r="J164" i="1" s="1"/>
  <c r="U164" i="1" s="1"/>
  <c r="G188" i="1"/>
  <c r="U189" i="1"/>
  <c r="T4" i="1"/>
  <c r="T6" i="1"/>
  <c r="G43" i="1"/>
  <c r="J43" i="1" s="1"/>
  <c r="U43" i="1" s="1"/>
  <c r="G58" i="1"/>
  <c r="J58" i="1" s="1"/>
  <c r="U58" i="1" s="1"/>
  <c r="G62" i="1"/>
  <c r="J62" i="1" s="1"/>
  <c r="U62" i="1" s="1"/>
  <c r="G71" i="1"/>
  <c r="J71" i="1" s="1"/>
  <c r="U71" i="1" s="1"/>
  <c r="G72" i="1"/>
  <c r="J72" i="1" s="1"/>
  <c r="U72" i="1" s="1"/>
  <c r="S80" i="1"/>
  <c r="S81" i="1"/>
  <c r="S83" i="1"/>
  <c r="U83" i="1" s="1"/>
  <c r="G90" i="1"/>
  <c r="J90" i="1" s="1"/>
  <c r="U103" i="1"/>
  <c r="U104" i="1"/>
  <c r="L122" i="1"/>
  <c r="U122" i="1" s="1"/>
  <c r="L119" i="1"/>
  <c r="O121" i="1"/>
  <c r="Q121" i="1" s="1"/>
  <c r="O120" i="1"/>
  <c r="Q120" i="1" s="1"/>
  <c r="T152" i="1"/>
  <c r="G152" i="1"/>
  <c r="J152" i="1" s="1"/>
  <c r="U152" i="1" s="1"/>
  <c r="T154" i="1"/>
  <c r="G154" i="1"/>
  <c r="J154" i="1" s="1"/>
  <c r="U154" i="1" s="1"/>
  <c r="Q166" i="1"/>
  <c r="G185" i="1"/>
  <c r="T186" i="1"/>
  <c r="S89" i="1"/>
  <c r="T104" i="1"/>
  <c r="T107" i="1"/>
  <c r="G107" i="1"/>
  <c r="J107" i="1" s="1"/>
  <c r="U107" i="1" s="1"/>
  <c r="O119" i="1"/>
  <c r="Q119" i="1" s="1"/>
  <c r="T120" i="1"/>
  <c r="G128" i="1"/>
  <c r="J128" i="1" s="1"/>
  <c r="U128" i="1" s="1"/>
  <c r="J151" i="1"/>
  <c r="U151" i="1" s="1"/>
  <c r="G159" i="1"/>
  <c r="J159" i="1" s="1"/>
  <c r="U159" i="1" s="1"/>
  <c r="T159" i="1"/>
  <c r="T166" i="1"/>
  <c r="G166" i="1"/>
  <c r="J166" i="1" s="1"/>
  <c r="U170" i="1"/>
  <c r="T171" i="1"/>
  <c r="Q172" i="1"/>
  <c r="Q180" i="1"/>
  <c r="U180" i="1" s="1"/>
  <c r="U184" i="1"/>
  <c r="G187" i="1"/>
  <c r="G189" i="1"/>
  <c r="T184" i="1"/>
  <c r="T187" i="1"/>
  <c r="T179" i="1"/>
  <c r="S180" i="1"/>
  <c r="G172" i="1"/>
  <c r="J172" i="1" s="1"/>
  <c r="U172" i="1" s="1"/>
  <c r="G182" i="1"/>
  <c r="U91" i="1" l="1"/>
  <c r="U81" i="1"/>
  <c r="U119" i="1"/>
  <c r="U89" i="1"/>
  <c r="U90" i="1"/>
  <c r="S120" i="1"/>
  <c r="U120" i="1" s="1"/>
  <c r="S121" i="1"/>
  <c r="U121" i="1" s="1"/>
  <c r="U105" i="1"/>
  <c r="U166" i="1"/>
</calcChain>
</file>

<file path=xl/sharedStrings.xml><?xml version="1.0" encoding="utf-8"?>
<sst xmlns="http://schemas.openxmlformats.org/spreadsheetml/2006/main" count="875" uniqueCount="128">
  <si>
    <t>ΤΕΛΙΚΟΣ ΠΙΝΑΚΑΣ ΜΟΡΙΟΔΟΤΗΣΗΣ 11515/28-03-2018 προκήρυξη του Π.Γ.Ν. “ΑΤΤΙΚΟ”.</t>
  </si>
  <si>
    <t>A/A</t>
  </si>
  <si>
    <t>ΑΔΤ</t>
  </si>
  <si>
    <t>ΝΟΣΟΚΟΜΕΙΟ</t>
  </si>
  <si>
    <t>ΒΑΘΜΙΔΑ- ΕΙΔΙΚΟΤΗΤΑ</t>
  </si>
  <si>
    <t>ΠΡΟΫΠΗΡΕΣΙΑ</t>
  </si>
  <si>
    <t>ΕΠΙΣΤΗΜΟΝΙΚΟ ΕΡΓΟ</t>
  </si>
  <si>
    <t>ΕΚΠΑΙΔΕΥΤΙΚΟ ΕΡΓΟ</t>
  </si>
  <si>
    <t>ΕΚΠΑΙΔΕΥΤΙΚΟ ΕΡΓΟ ΩΣ ΕΚΠΑΙΔΕΥΤΗΣ</t>
  </si>
  <si>
    <t>ΑΘΡΟΙΣΜΑ ΠΡΙΝ ΤΗΝ ΑΝΑΓΩΓΗ</t>
  </si>
  <si>
    <t>ΠΡΙΝ ΤΗΝ ΑΝΑΓΩΓΗ</t>
  </si>
  <si>
    <t>ΥΠΟΤΡΕΤΡΑΠΛΑΣΙΑΣΜΟΣ</t>
  </si>
  <si>
    <t>ΜΕΤΑ ΤΗΝ ΑΝΑΓΩΓΗ ΣΤΑ 125</t>
  </si>
  <si>
    <t>ΜΟΡΙΑ ΕΙΔΙΚΗΣ ΕΜΠΕΙΡΙΑΣ</t>
  </si>
  <si>
    <t>ΜΕΤΑ ΤΗΝ ΑΝΑΓΩΓΗ ΣΤΑ 375</t>
  </si>
  <si>
    <t>ΣΥΝΟΛΟ ΜΕΤΑ ΤΗΝ ΑΝΑΓΩΓΗ ΣΤΑ 125 ΚΑΙ 375</t>
  </si>
  <si>
    <t>ΜΟΡΙΟΔΟΤΗΣΗ ΜΕΤΑ ΤΗΝ ΑΝΑΓΩΓΗ ΣΤΑ 300</t>
  </si>
  <si>
    <t>ΠΡΙΝ ΤΗΝ ΑΝΑΓΩΓΗ ΠΙΝΑΚΑΣ 4</t>
  </si>
  <si>
    <t>ΑΝΑΓΩΓΗ ΣΤΑ 40</t>
  </si>
  <si>
    <t>ΑΝΑΓΩΓΗ ΣΤΑ 60</t>
  </si>
  <si>
    <t>ΣΥΝΟΛΟ ΜΕΤΑ ΤΗΝ ΑΝΑΓΩΓΗ</t>
  </si>
  <si>
    <t>ΠΡΙΝ ΤΗΝ ΑΝΑΓΩΓΗ ΠΙΝΑΚΑΣ 5</t>
  </si>
  <si>
    <t>ΣΥΝΟΛΟ ΜΕΤΑ ΤΗΝ ΑΝΑΓΩΓΗ ΣΤΑ 100</t>
  </si>
  <si>
    <t>ΑΚ518338</t>
  </si>
  <si>
    <t>Π.Γ.Ν. “ΑΤΤΙΚΟ”.</t>
  </si>
  <si>
    <t>ΔΙΕΥΘΥΝΤΗΣ</t>
  </si>
  <si>
    <t>ΑΖ212200</t>
  </si>
  <si>
    <t>AN0220283</t>
  </si>
  <si>
    <t>ΤΕΛΙΚΟΣ ΠΙΝΑΚΑΣ ΜΟΡΙΟΔΟΤΗΣΗΣ 10/02/4244/10931/27-03-2018 Γ.Ν.Α. “Ο ΕΥΑΓΓΕΛΙΣΜΟΣ-ΟΦΘΑΛΜΙΑΤΡΕΙΟ ΑΘΗΝΩΝ-ΠΟΛΥΚΛΙΝΙΚΗ”Ν.Π.Δ.Δ.</t>
  </si>
  <si>
    <t>ΑΘΡΟΙΣΜΑ ΜΕΤΑ ΤΗΝ ΑΝΑΓΩΓΗ</t>
  </si>
  <si>
    <t>ΑΙ007397</t>
  </si>
  <si>
    <t>“Ο ΕΥΑΓΓΕΛΙΣΜΟΣ-ΟΦΘΑΛΜΙΑΤΡΕΙΟ ΑΘΗΝΩΝ-ΠΟΛΥΚΛΙΝΙΚΗ”Ν.Π.Δ.Δ</t>
  </si>
  <si>
    <t>ΑΚ136079</t>
  </si>
  <si>
    <t>ΑΕ063162</t>
  </si>
  <si>
    <t>ΑΕ004920</t>
  </si>
  <si>
    <t>ΤΕΛΙΚΟΣ ΠΙΝΑΚΑΣ ΜΟΡΙΟΔΟΤΗΣΗΣ 4418/22-03-2018 Γ.Ν.Α. “ΛΑΙΚΟ”.</t>
  </si>
  <si>
    <t>AK472252</t>
  </si>
  <si>
    <t>Γ.Ν.Α. “ΛΑΙΚΟ”.</t>
  </si>
  <si>
    <t>AM392267</t>
  </si>
  <si>
    <t>AA0623386</t>
  </si>
  <si>
    <t>AK627026</t>
  </si>
  <si>
    <t>AM777642</t>
  </si>
  <si>
    <t>ΑΕ593285</t>
  </si>
  <si>
    <t>Ρ476901</t>
  </si>
  <si>
    <t>Χ065100</t>
  </si>
  <si>
    <t>Φ133096</t>
  </si>
  <si>
    <t>ΑΒ660039</t>
  </si>
  <si>
    <t>AK722782</t>
  </si>
  <si>
    <t>ΤΕΛΙΚΟΣ ΠΙΝΑΚΑΣ ΜΟΡΙΟΔΟΤΗΣΗΣ 10004/Φ702/28-03-2018 προκήρυξη του Γ.Ν.Ε. “ΘΡΙΑΣΙΟ”</t>
  </si>
  <si>
    <t>ΑΜ442289</t>
  </si>
  <si>
    <t>Γ.Ν.Ε. “ΘΡΙΑΣΙΟ”</t>
  </si>
  <si>
    <t>ΤΕΛΙΚΟΣ ΠΙΝΑΚΑΣ ΜΟΡΙΟΔΟΤΗΣΗΣ 10737/27-03-2018 προκήρυξη του Γ.Ν.Α. “Γ. ΓΕΝΝΗΜΑΤΑΣ”.</t>
  </si>
  <si>
    <t>ΑΚ 472252</t>
  </si>
  <si>
    <t>Γ.Ν.Α. “Γ. ΓΕΝΝΗΜΑΤΑΣ”</t>
  </si>
  <si>
    <t>ΑΜ 392267</t>
  </si>
  <si>
    <t>ΤΕΛΙΚΟΣ ΠΙΝΑΚΑΣ ΜΟΡΙΟΔΟΤΗΣΗΣ 5806/27-03-2018 προκήρυξη του Γ.Ο.Ν.Κ. “ΟΙ ΑΓΙΟΙ ΑΝΑΡΓΥΡΟΙ”.</t>
  </si>
  <si>
    <t>ΑΑ 062386</t>
  </si>
  <si>
    <t>Γ.Ο.Ν.Κ. “ΟΙ ΑΓΙΟΙ ΑΝΑΡΓΥΡΟΙ”.</t>
  </si>
  <si>
    <t>ΑΚ 627026</t>
  </si>
  <si>
    <t>ΑΕ 436009</t>
  </si>
  <si>
    <t>ΤΕΛΙΚΟΣ ΠΙΝΑΚΑΣ ΜΟΡΙΟΔΟΤΗΣΗΣ 6811/27-03-2018 προκήρυξη του Γ.Ν.Α. “ΣΙΣΜΑΝΟΓΛΕΙΟ-ΑΜΑΛΙΑ ΦΛΕΜΙΝΓΚ”-(ΟΡΓΑΝΙΚΗ ΜΟΝΑΔΑ “ΣΙΣΜΑΝΟΓΛΕΙΟ”)</t>
  </si>
  <si>
    <t>ΑΑ062386</t>
  </si>
  <si>
    <t>Γ.Ν.Α. “ΣΙΣΜΑΝΟΓΛΕΙΟ-ΑΜΑΛΙΑ ΦΛΕΜΙΝΓΚ”-(ΟΡΓΑΝΙΚΗ ΜΟΝΑΔΑ “ΣΙΣΜΑΝΟΓΛΕΙΟ”)</t>
  </si>
  <si>
    <t>ΑΚ627026</t>
  </si>
  <si>
    <t>ΑΜ777642</t>
  </si>
  <si>
    <t>ΑΝ0220283</t>
  </si>
  <si>
    <t>Ν510939</t>
  </si>
  <si>
    <t>ΤΕΛΙΚΟΣ ΠΙΝΑΚΑΣ ΜΟΡΙΟΔΟΤΗΣΗΣ 9165/23-03-2018 προκήρυξη του Γ.Ν. Ν. ΙΩΝΙΑΣ “ΚΩΝΣΤΑΝΤΟΥΠΟΥΛΕΙΟ-ΠΑΤΗΣΙΩΝ”</t>
  </si>
  <si>
    <t>ΜΟΡΙΟΔΟΤΗΣΗ ΜΕΤΑ ΥΗΝ ΑΝΑΓΩΓΗ ΣΤΑ 300</t>
  </si>
  <si>
    <t>Γ.Ν. Ν. ΙΩΝΙΑΣ “ΚΩΝΣΤΑΝΤΟΥΠΟΥΛΕΙΟ-ΠΑΤΗΣΙΩΝ”</t>
  </si>
  <si>
    <t>ΤΕΛΙΚΟΣ ΠΙΝΑΚΑΣ ΜΟΡΙΟΔΟΤΗΣΗΣ 5703/27-03-2018 προκήρυξη του Γ.Ν. ΕΛΕΝΑ ΒΕΖΙΖΕΛΟΥ-ΑΛΕΞΑΝΔΡΑ”Γ.Ν.Α. “ΑΛΕΞΑΝΔΡΑ”.</t>
  </si>
  <si>
    <t>Γ.Ν. ΕΛΕΝΑ ΒΕΖΙΖΕΛΟΥ-ΑΛΕΞΑΝΔΡΑ”Γ.Ν.Α. “ΑΛΕΞΑΝΔΡΑ”.</t>
  </si>
  <si>
    <t>ΑΗ614238</t>
  </si>
  <si>
    <t>ΤΕΛΙΚΟΣ ΠΙΝΑΚΑΣ ΜΟΡΙΟΔΟΤΗΣΗΣ 4566/Φ.1300,910/29-03-2018 προκήρυξη του Γ.Α.Ο.Ν.Α. “Ο ΑΓΙΟΣ ΣΑΒΒΑΣ”.</t>
  </si>
  <si>
    <t>Γ.Α.Ο.Ν.Α. “Ο ΑΓΙΟΣ ΣΑΒΒΑΣ”.</t>
  </si>
  <si>
    <t>ΤΕΛΙΚΟΣ ΠΙΝΑΚΑΣ ΜΟΡΙΟΔΟΤΗΣΗΣ 4855/28-03-2018 προκήρυξη του Γ.Ν.Π.Α. “Π. &amp; Α. ΚΥΡΙΑΚΟΥ”.</t>
  </si>
  <si>
    <t>E372762</t>
  </si>
  <si>
    <t>Γ.Ν.Π.Α. “Π. &amp; Α. ΚΥΡΙΑΚΟΥ”.</t>
  </si>
  <si>
    <t>ΤΕΛΙΚΟΣ ΠΙΝΑΚΑΣ ΜΟΡΙΟΔΟΤΗΣΗΣ 5648/27-03-2018 προκήρυξη του Γ.Ν. Π. “ΤΖΑΝΕΙΟ”.</t>
  </si>
  <si>
    <t>ΑΚ720881</t>
  </si>
  <si>
    <t>Γ.Ν. Π. “ΤΖΑΝΕΙΟ”.</t>
  </si>
  <si>
    <t>Χ118709</t>
  </si>
  <si>
    <t>ΑΕ436009</t>
  </si>
  <si>
    <t>ΤΕΛΙΚΟΣ ΠΙΝΑΚΑΣ ΜΟΡΙΟΔΟΤΗΣΗΣ 14273/28-03-2018 προκήρυξη του Γ.Ν. ΝΙΚΑΙΑΣ “Ο ΑΓΙΟΣ ΠΑΝΤΕΛΕΗΜΩΝ”-Γ.Ν.Δ.Α.  “Η ΑΓΙΑ ΒΑΡΒΑΡΑ”.</t>
  </si>
  <si>
    <t xml:space="preserve"> Γ.Ν. ΝΙΚΑΙΑΣ “Ο ΑΓΙΟΣ ΠΑΝΤΕΛΕΗΜΩΝ”-Γ.Ν.Δ.Α.  “Η ΑΓΙΑ ΒΑΡΒΑΡΑ”.</t>
  </si>
  <si>
    <t>ΑΒ632087</t>
  </si>
  <si>
    <t>ΤΕΛΙΚΟΣ ΠΙΝΑΚΑΣ ΜΟΡΙΟΔΟΤΗΣΗΣ 460/26-03-2018 προκήρυξη του Γ.Ν. “ΑΣΚΛΗΠΙΕΙΟ ΒΟΥΛΑΣ”.</t>
  </si>
  <si>
    <t>Γ.Ν. “ΑΣΚΛΗΠΙΕΙΟ ΒΟΥΛΑΣ”.</t>
  </si>
  <si>
    <t>ΑΚ644550</t>
  </si>
  <si>
    <t>ΤΕΛΙΚΟΣ ΠΙΝΑΚΑΣ ΜΟΡΙΟΔΟΤΗΣΗΣ 4731/21-03-2018 προκήρυξη του Γ.Ν. ΧΙΟΥ “ΣΚΥΛΙΤΣΕΙΟ”.</t>
  </si>
  <si>
    <t>ΑΗ210711</t>
  </si>
  <si>
    <t>Γ.Ν. ΧΙΟΥ “ΣΚΥΛΙΤΣΕΙΟ”.</t>
  </si>
  <si>
    <t>ΑΖ933360</t>
  </si>
  <si>
    <t>ΤΕΛΙΚΟΣ ΠΙΝΑΚΑΣ ΜΟΡΙΟΔΟΤΗΣΗΣ 7534/27-03-2018 προκήρυξη του Γ.Ν. ΡΟΔΟΥ “ΑΝΔΡΕΑΣ ΠΑΠΑΝΔΡΕΟΥ”.</t>
  </si>
  <si>
    <t>ΑΚ226477</t>
  </si>
  <si>
    <t>Γ.Ν. ΡΟΔΟΥ “ΑΝΔΡΕΑΣ ΠΑΠΑΝΔΡΕΟΥ”.</t>
  </si>
  <si>
    <t>Χ855782</t>
  </si>
  <si>
    <t>ΤΕΛΙΚΟΣ  ΠΙΝΑΚΑΣ ΜΟΡΙΟΔΟΤΗΣΗΣ ΤΟΥ Γ.Ν.Α. “ΙΠΠΟΚΡΑΤΕΙΟ”/ ΑΡΙΘΜΟΣ ΠΡΟΚΗΡΥΞΗΣ  5413/29.03.2018</t>
  </si>
  <si>
    <t xml:space="preserve">ΕΚΠΑΙΔΕΥΤΙΚΟ ΕΡΓΟ </t>
  </si>
  <si>
    <t>ΣΥΝΟΛΟ ΜΕΤΑ ΤΗΝ ΑΝΑΓΩΓΗ ΤΟΥ ΠΙΝΑΚΑ 4</t>
  </si>
  <si>
    <t>Γ.Ν.Α “ΙΠΠΟΚΡΑΤΕΙΟ”</t>
  </si>
  <si>
    <t>Χ512569</t>
  </si>
  <si>
    <t>Χ512929</t>
  </si>
  <si>
    <t>ΤΕΛΙΚΟΣ  ΠΙΝΑΚΑΣ ΜΟΡΙΟΔΟΤΗΣΗΣ ΤΟΥ Γ.Ν.Ν.Θ. ΑΘΗΝΩΝ/ ΑΡΙΘΜΟΣ ΠΡΟΚΗΡΥΞΗΣ  5440/29203.2018</t>
  </si>
  <si>
    <t>ΜΕΤΑ ΤΗΝ ΑΝΑΓΩΓΗ</t>
  </si>
  <si>
    <t>ΣΥΝΟΛΟ ΠΡΙΝ ΤΗΝ ΑΝΑΓΩΓΗ ΠΙΝΑΚΑΣ 5</t>
  </si>
  <si>
    <t>Γ.Ν.Ν.Θ.Α. ΣΩΤΗΡΙΑ</t>
  </si>
  <si>
    <t>ΤΕΛΙΚΟΣ  ΠΙΝΑΚΑΣ ΜΟΡΙΟΔΟΤΗΣΗΣ ΤΟΥ Γ.Ν.Α. “ ΚΟΡΓΙΑΛΕΝΕΙΟ -ΜΠΕΝΑΚΕΙΟ” Ε.Ε.Σ/ ΑΡΙΘΜΟΣ ΠΡΟΚΗΡΥΞΗΣ  8680/28.03.2018</t>
  </si>
  <si>
    <t>ΑΘΡΟΙΣΜΑ</t>
  </si>
  <si>
    <t>ΣΥΝΟΛΟ ΜΕ ΤΑ ΤΗΝ ΑΝΑΓΩΓΗ ΣΤΑ 100</t>
  </si>
  <si>
    <t>ΑΚ472252</t>
  </si>
  <si>
    <t>Γ.Ν.Α. “ΚΟΡΓΙΑΛΕΝΕΙΟ- ΜΠΕΝΑΚΕΙΟ”Ε.Ε.Σ</t>
  </si>
  <si>
    <t>ΑΜ392267</t>
  </si>
  <si>
    <t>ΑΜ0220283</t>
  </si>
  <si>
    <t>ΑΚ722782</t>
  </si>
  <si>
    <t>ΤΕΛΙΚΟΣ  ΠΙΝΑΚΑΣ ΜΟΡΙΟΔΟΤΗΣΗΣ ΤΟΥ Γ.Ν.ΑΤΤΙΚΗΣ “ΚΑΤ”/ ΑΡΙΘΜΟΣ ΠΡΟΚΗΡΥΞΗΣ  4207/28.03.2018</t>
  </si>
  <si>
    <t>ΜΟΡΙΟΔΟΤΗΣΗ ΜΕΤΑ ΤΗΝ ΑΝΑΓΩΓΗ ΣΤΑ 125 ΚΑΙ 375</t>
  </si>
  <si>
    <t>ΠΡΙΝ ΤΗΝ ΑΝΑΓΩΓΗ ΠΙΝΑΚΑ 4</t>
  </si>
  <si>
    <t xml:space="preserve">ΑΘΡΟΙΣΜΑ ΠΡΙΝ ΤΗΝ ΑΝΑΓΩΓΗ </t>
  </si>
  <si>
    <t>Γ.Ν.ΑΤΤΙΚΗΣ “ΚΑΤ”</t>
  </si>
  <si>
    <t>ΑΒ619049</t>
  </si>
  <si>
    <t>Φ144407</t>
  </si>
  <si>
    <t>ΤΕΛΙΚΟΣ  ΠΙΝΑΚΑΣ ΜΟΡΙΟΔΟΤΗΣΗΣ ΤΟΥ Γ.Ν. ΜΥΤΙΛΗΝΗΣ “ΒΟΣΤΑΝΕΙΟ”/ ΑΡΙΘΜΟΣ ΠΡΟΚΗΡΥΞΗΣ  5190/23.03.2018</t>
  </si>
  <si>
    <t>ΑΒ407293</t>
  </si>
  <si>
    <t>Γ.Ν. ΜΥΤΙΛΗΝΗΣ”ΒΟΣΤΑΝΕΙΟ”</t>
  </si>
  <si>
    <t>ΑΕ430757</t>
  </si>
  <si>
    <t>ΑΡΙΘΜΟΣ ΠΡΟΚΗΡΥΞΗΣ 7714/27.03.2018 ΤΟΥ Γ.Ν.Π.Α. «Η ΑΓΙΑ ΣΟΦΙΑ» ΔΕΝ ΕΧΟΥΝ ΚΑΤΑΤΕΘΕΙ ΑΙΤΗΣΕΙΣ ΥΠΟΨΗΦΙΟΤΗΤΑΣ</t>
  </si>
  <si>
    <t>ΑΡΙΘΜΟΣ ΠΡΟΚΗΡΥΞΗΣ 3137/27.03.2018 ΤΟΥ Γ.Ν. ΣΥΡΟΥ «ΒΑΡΔΑΚΕΙΟ ΚΑΙ ΠΡΩΪΟ» ΔΕΝ ΕΧΟΥΝ ΚΑΤΑΤΕΘΕΙ ΑΙΤΗΣΕΙΣ ΥΠΟΨΗΦΙΟΤΗΤΑΣ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</si>
</sst>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"/>
  </numFmts>
  <fonts count="15" x14ac:knownFonts="1">
    <font>
      <sz val="11"/>
      <color rgb="FF000000"/>
      <name val="Calibri"/>
      <family val="2"/>
      <charset val="161"/>
    </font>
    <font>
      <b/>
      <sz val="12"/>
      <color rgb="FF333333"/>
      <name val="Calibri"/>
      <family val="2"/>
      <charset val="161"/>
    </font>
    <font>
      <b/>
      <sz val="10"/>
      <color rgb="FF333333"/>
      <name val="Calibri"/>
      <family val="2"/>
      <charset val="161"/>
    </font>
    <font>
      <b/>
      <sz val="11"/>
      <color rgb="FF333333"/>
      <name val="Calibri"/>
      <family val="2"/>
      <charset val="161"/>
    </font>
    <font>
      <sz val="10"/>
      <color rgb="FF333333"/>
      <name val="Calibri"/>
      <family val="2"/>
      <charset val="161"/>
    </font>
    <font>
      <sz val="10"/>
      <name val="Arial"/>
      <family val="2"/>
      <charset val="161"/>
    </font>
    <font>
      <sz val="12"/>
      <color rgb="FF333333"/>
      <name val="Calibri"/>
      <family val="2"/>
      <charset val="161"/>
    </font>
    <font>
      <sz val="11"/>
      <color rgb="FFCE181E"/>
      <name val="Calibri"/>
      <family val="2"/>
      <charset val="161"/>
    </font>
    <font>
      <b/>
      <sz val="9"/>
      <color rgb="FF333333"/>
      <name val="Calibri"/>
      <family val="2"/>
      <charset val="161"/>
    </font>
    <font>
      <sz val="11"/>
      <name val="Calibri"/>
      <family val="2"/>
      <charset val="161"/>
    </font>
    <font>
      <b/>
      <sz val="9"/>
      <name val="Calibri"/>
      <family val="2"/>
      <charset val="161"/>
    </font>
    <font>
      <sz val="10"/>
      <color rgb="FF333333"/>
      <name val="Arial"/>
      <family val="2"/>
      <charset val="161"/>
    </font>
    <font>
      <sz val="9"/>
      <name val="Arial"/>
      <family val="2"/>
      <charset val="161"/>
    </font>
    <font>
      <b/>
      <sz val="14"/>
      <color rgb="FF333333"/>
      <name val="Calibri"/>
      <family val="2"/>
      <charset val="161"/>
    </font>
    <font>
      <sz val="11"/>
      <color rgb="FF00000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FCCE4"/>
        <bgColor rgb="FFC0C0C0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FF6600"/>
      </right>
      <top style="thin">
        <color rgb="FFFF66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FF6600"/>
      </left>
      <right style="thin">
        <color rgb="FFFF6600"/>
      </right>
      <top style="thin">
        <color auto="1"/>
      </top>
      <bottom/>
      <diagonal/>
    </border>
    <border>
      <left style="thin">
        <color rgb="FFFF6600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 applyBorder="0" applyProtection="0"/>
  </cellStyleXfs>
  <cellXfs count="182">
    <xf numFmtId="0" fontId="0" fillId="0" borderId="0" xfId="0"/>
    <xf numFmtId="0" fontId="1" fillId="2" borderId="12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wrapText="1"/>
    </xf>
    <xf numFmtId="0" fontId="0" fillId="2" borderId="0" xfId="0" applyFill="1"/>
    <xf numFmtId="0" fontId="2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0" borderId="2" xfId="0" applyFont="1" applyBorder="1" applyAlignment="1">
      <alignment horizontal="center" wrapText="1"/>
    </xf>
    <xf numFmtId="49" fontId="5" fillId="2" borderId="4" xfId="0" applyNumberFormat="1" applyFont="1" applyFill="1" applyBorder="1" applyAlignment="1"/>
    <xf numFmtId="0" fontId="6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2" borderId="5" xfId="0" applyFill="1" applyBorder="1" applyAlignment="1">
      <alignment wrapText="1"/>
    </xf>
    <xf numFmtId="4" fontId="0" fillId="2" borderId="5" xfId="0" applyNumberFormat="1" applyFill="1" applyBorder="1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2" fillId="0" borderId="2" xfId="0" applyFont="1" applyBorder="1" applyAlignment="1">
      <alignment horizontal="center" vertical="top" wrapText="1"/>
    </xf>
    <xf numFmtId="49" fontId="0" fillId="2" borderId="4" xfId="0" applyNumberFormat="1" applyFont="1" applyFill="1" applyBorder="1" applyAlignment="1"/>
    <xf numFmtId="49" fontId="0" fillId="0" borderId="4" xfId="0" applyNumberFormat="1" applyFont="1" applyBorder="1" applyAlignment="1"/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9" fontId="7" fillId="2" borderId="4" xfId="0" applyNumberFormat="1" applyFont="1" applyFill="1" applyBorder="1" applyAlignment="1"/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4" fontId="0" fillId="2" borderId="0" xfId="0" applyNumberFormat="1" applyFill="1" applyBorder="1" applyAlignment="1">
      <alignment wrapText="1"/>
    </xf>
    <xf numFmtId="49" fontId="5" fillId="4" borderId="4" xfId="0" applyNumberFormat="1" applyFont="1" applyFill="1" applyBorder="1" applyAlignment="1"/>
    <xf numFmtId="0" fontId="0" fillId="0" borderId="5" xfId="0" applyBorder="1" applyAlignment="1">
      <alignment horizontal="center" wrapText="1"/>
    </xf>
    <xf numFmtId="0" fontId="0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0" fillId="2" borderId="2" xfId="0" applyFont="1" applyFill="1" applyBorder="1"/>
    <xf numFmtId="0" fontId="0" fillId="4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49" fontId="5" fillId="2" borderId="2" xfId="0" applyNumberFormat="1" applyFont="1" applyFill="1" applyBorder="1" applyAlignment="1"/>
    <xf numFmtId="49" fontId="0" fillId="2" borderId="2" xfId="1" applyNumberFormat="1" applyFont="1" applyFill="1" applyBorder="1" applyAlignment="1" applyProtection="1"/>
    <xf numFmtId="0" fontId="0" fillId="2" borderId="8" xfId="0" applyFill="1" applyBorder="1" applyAlignment="1">
      <alignment wrapText="1"/>
    </xf>
    <xf numFmtId="0" fontId="2" fillId="0" borderId="10" xfId="0" applyFont="1" applyBorder="1" applyAlignment="1">
      <alignment horizontal="center" wrapText="1"/>
    </xf>
    <xf numFmtId="49" fontId="5" fillId="2" borderId="11" xfId="0" applyNumberFormat="1" applyFont="1" applyFill="1" applyBorder="1" applyAlignment="1"/>
    <xf numFmtId="0" fontId="2" fillId="0" borderId="0" xfId="0" applyFont="1" applyBorder="1" applyAlignment="1">
      <alignment horizontal="center" wrapText="1"/>
    </xf>
    <xf numFmtId="49" fontId="5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4" fontId="4" fillId="2" borderId="0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2" borderId="9" xfId="0" applyFill="1" applyBorder="1" applyAlignment="1">
      <alignment wrapText="1"/>
    </xf>
    <xf numFmtId="4" fontId="0" fillId="2" borderId="9" xfId="0" applyNumberFormat="1" applyFill="1" applyBorder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 applyProtection="1">
      <alignment wrapText="1"/>
    </xf>
    <xf numFmtId="0" fontId="4" fillId="2" borderId="2" xfId="0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horizontal="right" wrapText="1"/>
    </xf>
    <xf numFmtId="165" fontId="0" fillId="2" borderId="2" xfId="0" applyNumberFormat="1" applyFont="1" applyFill="1" applyBorder="1" applyAlignment="1">
      <alignment horizontal="right" wrapText="1"/>
    </xf>
    <xf numFmtId="164" fontId="4" fillId="2" borderId="2" xfId="0" applyNumberFormat="1" applyFont="1" applyFill="1" applyBorder="1" applyAlignment="1">
      <alignment wrapText="1"/>
    </xf>
    <xf numFmtId="4" fontId="4" fillId="2" borderId="2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wrapText="1"/>
    </xf>
    <xf numFmtId="0" fontId="9" fillId="0" borderId="0" xfId="0" applyFont="1" applyBorder="1" applyAlignment="1" applyProtection="1"/>
    <xf numFmtId="0" fontId="0" fillId="2" borderId="0" xfId="0" applyFont="1" applyFill="1" applyAlignment="1">
      <alignment horizontal="right" wrapText="1"/>
    </xf>
    <xf numFmtId="165" fontId="0" fillId="2" borderId="0" xfId="0" applyNumberFormat="1" applyFont="1" applyFill="1" applyAlignment="1">
      <alignment horizontal="center" wrapText="1"/>
    </xf>
    <xf numFmtId="164" fontId="0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4" fontId="0" fillId="2" borderId="2" xfId="0" applyNumberFormat="1" applyFill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164" fontId="0" fillId="2" borderId="0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2" borderId="13" xfId="0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wrapText="1"/>
    </xf>
    <xf numFmtId="165" fontId="0" fillId="2" borderId="2" xfId="0" applyNumberFormat="1" applyFont="1" applyFill="1" applyBorder="1" applyAlignment="1">
      <alignment horizontal="center" vertical="center" wrapText="1"/>
    </xf>
    <xf numFmtId="165" fontId="0" fillId="2" borderId="0" xfId="0" applyNumberFormat="1" applyFont="1" applyFill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4" fontId="0" fillId="2" borderId="2" xfId="0" applyNumberForma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4" borderId="10" xfId="0" applyFont="1" applyFill="1" applyBorder="1" applyAlignment="1">
      <alignment horizontal="center" wrapText="1"/>
    </xf>
    <xf numFmtId="49" fontId="5" fillId="2" borderId="14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right" wrapText="1"/>
    </xf>
    <xf numFmtId="165" fontId="0" fillId="2" borderId="10" xfId="0" applyNumberFormat="1" applyFont="1" applyFill="1" applyBorder="1" applyAlignment="1">
      <alignment horizontal="center" vertical="center" wrapText="1"/>
    </xf>
    <xf numFmtId="166" fontId="4" fillId="2" borderId="10" xfId="0" applyNumberFormat="1" applyFont="1" applyFill="1" applyBorder="1" applyAlignment="1">
      <alignment horizontal="center" wrapText="1"/>
    </xf>
    <xf numFmtId="4" fontId="4" fillId="2" borderId="10" xfId="0" applyNumberFormat="1" applyFont="1" applyFill="1" applyBorder="1" applyAlignment="1">
      <alignment horizontal="center" wrapText="1"/>
    </xf>
    <xf numFmtId="4" fontId="0" fillId="2" borderId="10" xfId="0" applyNumberForma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wrapText="1"/>
    </xf>
    <xf numFmtId="0" fontId="2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wrapText="1"/>
    </xf>
    <xf numFmtId="0" fontId="0" fillId="0" borderId="15" xfId="0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 applyProtection="1">
      <alignment wrapText="1"/>
    </xf>
    <xf numFmtId="164" fontId="0" fillId="2" borderId="0" xfId="0" applyNumberFormat="1" applyFont="1" applyFill="1" applyBorder="1" applyAlignment="1">
      <alignment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 applyProtection="1">
      <alignment wrapText="1"/>
    </xf>
    <xf numFmtId="164" fontId="4" fillId="0" borderId="2" xfId="0" applyNumberFormat="1" applyFont="1" applyBorder="1" applyAlignment="1">
      <alignment horizontal="right" wrapText="1"/>
    </xf>
    <xf numFmtId="165" fontId="0" fillId="0" borderId="2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49" fontId="0" fillId="2" borderId="2" xfId="0" applyNumberFormat="1" applyFont="1" applyFill="1" applyBorder="1" applyAlignment="1">
      <alignment horizontal="center"/>
    </xf>
    <xf numFmtId="0" fontId="0" fillId="0" borderId="0" xfId="0" applyFont="1" applyBorder="1" applyAlignment="1" applyProtection="1">
      <alignment wrapText="1"/>
    </xf>
    <xf numFmtId="49" fontId="0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4" fontId="0" fillId="2" borderId="2" xfId="0" applyNumberFormat="1" applyFont="1" applyFill="1" applyBorder="1" applyAlignment="1">
      <alignment wrapText="1"/>
    </xf>
    <xf numFmtId="49" fontId="11" fillId="2" borderId="4" xfId="0" applyNumberFormat="1" applyFont="1" applyFill="1" applyBorder="1" applyAlignment="1"/>
    <xf numFmtId="164" fontId="0" fillId="2" borderId="2" xfId="0" applyNumberFormat="1" applyFont="1" applyFill="1" applyBorder="1" applyAlignment="1">
      <alignment horizontal="right" vertical="center" wrapText="1"/>
    </xf>
    <xf numFmtId="165" fontId="0" fillId="2" borderId="2" xfId="0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 wrapText="1"/>
    </xf>
    <xf numFmtId="165" fontId="0" fillId="2" borderId="0" xfId="0" applyNumberFormat="1" applyFont="1" applyFill="1" applyAlignment="1">
      <alignment horizontal="right" vertical="center" wrapText="1"/>
    </xf>
    <xf numFmtId="164" fontId="0" fillId="2" borderId="2" xfId="0" applyNumberFormat="1" applyFill="1" applyBorder="1" applyAlignment="1">
      <alignment wrapText="1"/>
    </xf>
    <xf numFmtId="164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0" borderId="10" xfId="0" applyBorder="1" applyAlignment="1">
      <alignment horizontal="center" wrapText="1"/>
    </xf>
    <xf numFmtId="49" fontId="11" fillId="2" borderId="14" xfId="0" applyNumberFormat="1" applyFont="1" applyFill="1" applyBorder="1" applyAlignment="1"/>
    <xf numFmtId="0" fontId="4" fillId="2" borderId="10" xfId="0" applyFont="1" applyFill="1" applyBorder="1" applyAlignment="1">
      <alignment wrapText="1"/>
    </xf>
    <xf numFmtId="164" fontId="0" fillId="2" borderId="10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wrapText="1"/>
    </xf>
    <xf numFmtId="4" fontId="4" fillId="2" borderId="10" xfId="0" applyNumberFormat="1" applyFont="1" applyFill="1" applyBorder="1" applyAlignment="1">
      <alignment horizontal="right" wrapText="1"/>
    </xf>
    <xf numFmtId="0" fontId="0" fillId="0" borderId="8" xfId="0" applyBorder="1"/>
    <xf numFmtId="0" fontId="0" fillId="2" borderId="8" xfId="0" applyFill="1" applyBorder="1"/>
    <xf numFmtId="0" fontId="0" fillId="2" borderId="8" xfId="0" applyFill="1" applyBorder="1" applyAlignment="1">
      <alignment horizontal="center" wrapText="1"/>
    </xf>
    <xf numFmtId="164" fontId="0" fillId="2" borderId="8" xfId="0" applyNumberFormat="1" applyFill="1" applyBorder="1" applyAlignment="1">
      <alignment horizontal="center" wrapText="1"/>
    </xf>
    <xf numFmtId="4" fontId="0" fillId="2" borderId="8" xfId="0" applyNumberFormat="1" applyFill="1" applyBorder="1" applyAlignment="1">
      <alignment horizontal="center" wrapText="1"/>
    </xf>
    <xf numFmtId="49" fontId="5" fillId="2" borderId="17" xfId="0" applyNumberFormat="1" applyFont="1" applyFill="1" applyBorder="1" applyAlignment="1"/>
    <xf numFmtId="49" fontId="12" fillId="2" borderId="18" xfId="0" applyNumberFormat="1" applyFont="1" applyFill="1" applyBorder="1" applyAlignment="1">
      <alignment wrapText="1"/>
    </xf>
    <xf numFmtId="164" fontId="0" fillId="2" borderId="10" xfId="0" applyNumberFormat="1" applyFont="1" applyFill="1" applyBorder="1" applyAlignment="1">
      <alignment horizontal="right" vertical="center" wrapText="1"/>
    </xf>
    <xf numFmtId="165" fontId="0" fillId="2" borderId="10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wrapText="1"/>
    </xf>
    <xf numFmtId="165" fontId="0" fillId="2" borderId="0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0" fillId="0" borderId="0" xfId="0" applyFont="1"/>
    <xf numFmtId="0" fontId="3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wrapText="1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3"/>
  <sheetViews>
    <sheetView tabSelected="1" zoomScaleNormal="100" workbookViewId="0">
      <selection activeCell="A191" sqref="A191:U191"/>
    </sheetView>
  </sheetViews>
  <sheetFormatPr defaultRowHeight="15" x14ac:dyDescent="0.25"/>
  <cols>
    <col min="1" max="1" width="3.85546875" style="15" customWidth="1"/>
    <col min="2" max="2" width="12.28515625" style="16" customWidth="1"/>
    <col min="3" max="3" width="24.5703125" style="16" customWidth="1"/>
    <col min="4" max="4" width="12.7109375" style="16" customWidth="1"/>
    <col min="5" max="5" width="9.5703125" style="16" customWidth="1"/>
    <col min="6" max="8" width="9.28515625" style="16" customWidth="1"/>
    <col min="9" max="9" width="9.28515625" style="17" customWidth="1"/>
    <col min="10" max="10" width="9.140625" style="17" customWidth="1"/>
    <col min="11" max="11" width="9.140625" style="16" customWidth="1"/>
    <col min="12" max="12" width="9.140625" style="17" customWidth="1"/>
    <col min="13" max="13" width="9.140625" style="16" customWidth="1"/>
    <col min="14" max="14" width="11.28515625" style="17" customWidth="1"/>
    <col min="15" max="19" width="11.7109375" style="17" customWidth="1"/>
    <col min="20" max="20" width="11.7109375" style="16" customWidth="1"/>
    <col min="21" max="21" width="12.42578125" style="16" customWidth="1"/>
    <col min="22" max="22" width="11.28515625" style="16" customWidth="1"/>
    <col min="23" max="23" width="11" style="16" customWidth="1"/>
    <col min="24" max="1025" width="8.5703125" customWidth="1"/>
  </cols>
  <sheetData>
    <row r="1" spans="1:23" s="18" customFormat="1" ht="30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6"/>
      <c r="W1" s="16"/>
    </row>
    <row r="2" spans="1:23" ht="73.5" customHeight="1" x14ac:dyDescent="0.25">
      <c r="A2" s="19" t="s">
        <v>1</v>
      </c>
      <c r="B2" s="20" t="s">
        <v>2</v>
      </c>
      <c r="C2" s="20" t="s">
        <v>3</v>
      </c>
      <c r="D2" s="20" t="s">
        <v>4</v>
      </c>
      <c r="E2" s="13" t="s">
        <v>5</v>
      </c>
      <c r="F2" s="13"/>
      <c r="G2" s="13"/>
      <c r="H2" s="13"/>
      <c r="I2" s="13"/>
      <c r="J2" s="20"/>
      <c r="K2" s="13" t="s">
        <v>6</v>
      </c>
      <c r="L2" s="13"/>
      <c r="M2" s="13" t="s">
        <v>7</v>
      </c>
      <c r="N2" s="13"/>
      <c r="O2" s="20"/>
      <c r="P2" s="20"/>
      <c r="Q2" s="20"/>
      <c r="R2" s="12" t="s">
        <v>8</v>
      </c>
      <c r="S2" s="12"/>
      <c r="T2" s="20" t="s">
        <v>9</v>
      </c>
      <c r="U2" s="22" t="str">
        <f>$U$10</f>
        <v>ΑΘΡΟΙΣΜΑ ΜΕΤΑ ΤΗΝ ΑΝΑΓΩΓΗ</v>
      </c>
      <c r="V2" s="23"/>
      <c r="W2" s="23"/>
    </row>
    <row r="3" spans="1:23" ht="63.6" customHeight="1" x14ac:dyDescent="0.25">
      <c r="A3" s="11"/>
      <c r="B3" s="11"/>
      <c r="C3" s="11"/>
      <c r="D3" s="11"/>
      <c r="E3" s="25" t="s">
        <v>10</v>
      </c>
      <c r="F3" s="25" t="s">
        <v>11</v>
      </c>
      <c r="G3" s="25" t="s">
        <v>12</v>
      </c>
      <c r="H3" s="25" t="s">
        <v>13</v>
      </c>
      <c r="I3" s="26" t="s">
        <v>14</v>
      </c>
      <c r="J3" s="26" t="s">
        <v>15</v>
      </c>
      <c r="K3" s="25" t="s">
        <v>10</v>
      </c>
      <c r="L3" s="25" t="s">
        <v>16</v>
      </c>
      <c r="M3" s="25" t="s">
        <v>17</v>
      </c>
      <c r="N3" s="25" t="s">
        <v>17</v>
      </c>
      <c r="O3" s="25" t="s">
        <v>18</v>
      </c>
      <c r="P3" s="25" t="s">
        <v>19</v>
      </c>
      <c r="Q3" s="26" t="s">
        <v>20</v>
      </c>
      <c r="R3" s="25" t="s">
        <v>21</v>
      </c>
      <c r="S3" s="25" t="s">
        <v>22</v>
      </c>
      <c r="T3" s="27"/>
      <c r="U3" s="28"/>
      <c r="V3" s="23"/>
      <c r="W3" s="23"/>
    </row>
    <row r="4" spans="1:23" ht="29.25" customHeight="1" x14ac:dyDescent="0.25">
      <c r="A4" s="29">
        <v>1</v>
      </c>
      <c r="B4" s="30" t="s">
        <v>23</v>
      </c>
      <c r="C4" s="31" t="s">
        <v>24</v>
      </c>
      <c r="D4" s="32" t="s">
        <v>25</v>
      </c>
      <c r="E4" s="27">
        <v>122.495</v>
      </c>
      <c r="F4" s="27">
        <f>E4/4</f>
        <v>30.623750000000001</v>
      </c>
      <c r="G4" s="27">
        <f>G5*F4/F5</f>
        <v>21.780761024182077</v>
      </c>
      <c r="H4" s="27">
        <v>75</v>
      </c>
      <c r="I4" s="33">
        <f>I6*H4/H6</f>
        <v>101.73629951166576</v>
      </c>
      <c r="J4" s="33">
        <f>G4+I4</f>
        <v>123.51706053584783</v>
      </c>
      <c r="K4" s="27">
        <v>499.6</v>
      </c>
      <c r="L4" s="33">
        <v>300</v>
      </c>
      <c r="M4" s="27">
        <v>50</v>
      </c>
      <c r="N4" s="33">
        <v>110</v>
      </c>
      <c r="O4" s="33">
        <f>O6*M4/60</f>
        <v>33.333333333333336</v>
      </c>
      <c r="P4" s="33">
        <f>60*110/140</f>
        <v>47.142857142857146</v>
      </c>
      <c r="Q4" s="33">
        <f>O4+P4</f>
        <v>80.476190476190482</v>
      </c>
      <c r="R4" s="33">
        <v>20</v>
      </c>
      <c r="S4" s="33">
        <f>R6*R4/Q6</f>
        <v>20</v>
      </c>
      <c r="T4" s="33">
        <f>F4+H4+K4+M4+N4+R4</f>
        <v>785.22375</v>
      </c>
      <c r="U4" s="33">
        <f>J4+L4+Q4+S4</f>
        <v>523.99325101203829</v>
      </c>
      <c r="V4" s="23"/>
      <c r="W4" s="23"/>
    </row>
    <row r="5" spans="1:23" ht="15.75" x14ac:dyDescent="0.25">
      <c r="A5" s="29">
        <v>2</v>
      </c>
      <c r="B5" s="30" t="s">
        <v>26</v>
      </c>
      <c r="C5" s="31" t="s">
        <v>24</v>
      </c>
      <c r="D5" s="32" t="s">
        <v>25</v>
      </c>
      <c r="E5" s="27">
        <v>703</v>
      </c>
      <c r="F5" s="27">
        <f>E5/4</f>
        <v>175.75</v>
      </c>
      <c r="G5" s="27">
        <v>125</v>
      </c>
      <c r="H5" s="27">
        <v>0</v>
      </c>
      <c r="I5" s="33">
        <v>0</v>
      </c>
      <c r="J5" s="33">
        <f>G5+I5</f>
        <v>125</v>
      </c>
      <c r="K5" s="27">
        <v>253.95</v>
      </c>
      <c r="L5" s="27">
        <f>L4*K5/K4</f>
        <v>152.49199359487591</v>
      </c>
      <c r="M5" s="27">
        <v>0</v>
      </c>
      <c r="N5" s="33">
        <v>0</v>
      </c>
      <c r="O5" s="33">
        <v>0</v>
      </c>
      <c r="P5" s="33">
        <v>0</v>
      </c>
      <c r="Q5" s="33">
        <v>0</v>
      </c>
      <c r="R5" s="33">
        <v>20</v>
      </c>
      <c r="S5" s="33">
        <f>R6*R5/Q6</f>
        <v>20</v>
      </c>
      <c r="T5" s="33">
        <f>F5+H5+K5+M5+N5+R5</f>
        <v>449.7</v>
      </c>
      <c r="U5" s="33">
        <f>J5+L5+Q5+S5</f>
        <v>297.49199359487591</v>
      </c>
      <c r="V5" s="23"/>
      <c r="W5" s="23"/>
    </row>
    <row r="6" spans="1:23" ht="15.75" x14ac:dyDescent="0.25">
      <c r="A6" s="29">
        <v>3</v>
      </c>
      <c r="B6" s="30" t="s">
        <v>27</v>
      </c>
      <c r="C6" s="31" t="s">
        <v>24</v>
      </c>
      <c r="D6" s="32" t="s">
        <v>25</v>
      </c>
      <c r="E6" s="27">
        <v>100</v>
      </c>
      <c r="F6" s="27">
        <f>E6/4</f>
        <v>25</v>
      </c>
      <c r="G6" s="27">
        <f>G5*F6/F5</f>
        <v>17.780938833570413</v>
      </c>
      <c r="H6" s="27">
        <v>276.45</v>
      </c>
      <c r="I6" s="33">
        <v>375</v>
      </c>
      <c r="J6" s="33">
        <f>G6+I6</f>
        <v>392.78093883357042</v>
      </c>
      <c r="K6" s="27">
        <v>176.75</v>
      </c>
      <c r="L6" s="27">
        <f>L4*K6/K4</f>
        <v>106.13490792634107</v>
      </c>
      <c r="M6" s="27">
        <v>60</v>
      </c>
      <c r="N6" s="33">
        <v>140</v>
      </c>
      <c r="O6" s="33">
        <v>40</v>
      </c>
      <c r="P6" s="33">
        <v>60</v>
      </c>
      <c r="Q6" s="33">
        <v>100</v>
      </c>
      <c r="R6" s="33">
        <v>100</v>
      </c>
      <c r="S6" s="33">
        <v>100</v>
      </c>
      <c r="T6" s="33">
        <f>F6+H6+K6+M6+N6+R6</f>
        <v>778.2</v>
      </c>
      <c r="U6" s="33">
        <f>J6+L6+Q6+S6</f>
        <v>698.91584675991146</v>
      </c>
      <c r="V6" s="23"/>
      <c r="W6" s="23"/>
    </row>
    <row r="8" spans="1:23" ht="66.75" customHeight="1" x14ac:dyDescent="0.25">
      <c r="A8" s="14" t="s">
        <v>28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3" ht="35.25" customHeight="1" x14ac:dyDescent="0.25">
      <c r="A9" s="19" t="s">
        <v>1</v>
      </c>
      <c r="B9" s="20" t="s">
        <v>2</v>
      </c>
      <c r="C9" s="20" t="s">
        <v>3</v>
      </c>
      <c r="D9" s="20" t="s">
        <v>4</v>
      </c>
      <c r="E9" s="13" t="s">
        <v>5</v>
      </c>
      <c r="F9" s="13"/>
      <c r="G9" s="13"/>
      <c r="H9" s="13"/>
      <c r="I9" s="13"/>
      <c r="J9" s="20"/>
      <c r="K9" s="13" t="s">
        <v>6</v>
      </c>
      <c r="L9" s="13"/>
      <c r="M9" s="13" t="s">
        <v>7</v>
      </c>
      <c r="N9" s="13"/>
      <c r="O9" s="20"/>
      <c r="P9" s="20"/>
      <c r="Q9" s="20"/>
      <c r="R9" s="12" t="s">
        <v>8</v>
      </c>
      <c r="S9" s="12"/>
      <c r="T9" s="20"/>
      <c r="U9" s="34"/>
      <c r="V9" s="23"/>
      <c r="W9" s="23"/>
    </row>
    <row r="10" spans="1:23" ht="64.5" x14ac:dyDescent="0.25">
      <c r="A10" s="11"/>
      <c r="B10" s="11"/>
      <c r="C10" s="11"/>
      <c r="D10" s="11"/>
      <c r="E10" s="25" t="s">
        <v>10</v>
      </c>
      <c r="F10" s="25" t="s">
        <v>11</v>
      </c>
      <c r="G10" s="25" t="s">
        <v>12</v>
      </c>
      <c r="H10" s="25" t="s">
        <v>13</v>
      </c>
      <c r="I10" s="26" t="s">
        <v>14</v>
      </c>
      <c r="J10" s="26" t="s">
        <v>15</v>
      </c>
      <c r="K10" s="25" t="s">
        <v>10</v>
      </c>
      <c r="L10" s="25" t="s">
        <v>16</v>
      </c>
      <c r="M10" s="25" t="s">
        <v>17</v>
      </c>
      <c r="N10" s="25" t="s">
        <v>17</v>
      </c>
      <c r="O10" s="25" t="s">
        <v>18</v>
      </c>
      <c r="P10" s="25" t="s">
        <v>19</v>
      </c>
      <c r="Q10" s="26" t="s">
        <v>20</v>
      </c>
      <c r="R10" s="25" t="s">
        <v>21</v>
      </c>
      <c r="S10" s="25" t="s">
        <v>22</v>
      </c>
      <c r="T10" s="20" t="s">
        <v>9</v>
      </c>
      <c r="U10" s="22" t="s">
        <v>29</v>
      </c>
      <c r="V10" s="23"/>
      <c r="W10" s="23"/>
    </row>
    <row r="11" spans="1:23" ht="60.75" customHeight="1" x14ac:dyDescent="0.25">
      <c r="A11" s="29">
        <v>1</v>
      </c>
      <c r="B11" s="30" t="s">
        <v>30</v>
      </c>
      <c r="C11" s="31" t="s">
        <v>31</v>
      </c>
      <c r="D11" s="32" t="s">
        <v>25</v>
      </c>
      <c r="E11" s="27">
        <v>10</v>
      </c>
      <c r="F11" s="27">
        <f>E11/4</f>
        <v>2.5</v>
      </c>
      <c r="G11" s="27">
        <f>G13*F11/F13</f>
        <v>4.3729228616407205</v>
      </c>
      <c r="H11" s="27">
        <v>0</v>
      </c>
      <c r="I11" s="33">
        <f>I14*H11/H14</f>
        <v>0</v>
      </c>
      <c r="J11" s="33">
        <f>G11+I11</f>
        <v>4.3729228616407205</v>
      </c>
      <c r="K11" s="27">
        <v>50.01</v>
      </c>
      <c r="L11" s="33">
        <f>L14*K11/K14</f>
        <v>63.842553191489358</v>
      </c>
      <c r="M11" s="27">
        <v>0</v>
      </c>
      <c r="N11" s="33">
        <f>SUM(M11/140)*200</f>
        <v>0</v>
      </c>
      <c r="O11" s="33">
        <f>O14*M11/M14</f>
        <v>0</v>
      </c>
      <c r="P11" s="33">
        <v>0</v>
      </c>
      <c r="Q11" s="33">
        <f>O11+P11</f>
        <v>0</v>
      </c>
      <c r="R11" s="33">
        <v>0</v>
      </c>
      <c r="S11" s="33">
        <v>0</v>
      </c>
      <c r="T11" s="33">
        <f>F11+H11+K11+M11+N11+R11</f>
        <v>52.51</v>
      </c>
      <c r="U11" s="33">
        <f>J11+L11+Q11+S11</f>
        <v>68.215476053130075</v>
      </c>
      <c r="V11" s="23"/>
      <c r="W11" s="23"/>
    </row>
    <row r="12" spans="1:23" ht="60.75" customHeight="1" x14ac:dyDescent="0.25">
      <c r="A12" s="35">
        <v>2</v>
      </c>
      <c r="B12" s="30" t="s">
        <v>32</v>
      </c>
      <c r="C12" s="31" t="s">
        <v>31</v>
      </c>
      <c r="D12" s="32" t="s">
        <v>25</v>
      </c>
      <c r="E12" s="36">
        <v>160.465</v>
      </c>
      <c r="F12" s="36">
        <f>E12/4</f>
        <v>40.116250000000001</v>
      </c>
      <c r="G12" s="36">
        <f>G13*F12/F13</f>
        <v>70.170106699317813</v>
      </c>
      <c r="H12" s="36">
        <v>149.55000000000001</v>
      </c>
      <c r="I12" s="37">
        <f>I14*H12/H14</f>
        <v>83.828475336322882</v>
      </c>
      <c r="J12" s="37">
        <f>G12+I12</f>
        <v>153.99858203564071</v>
      </c>
      <c r="K12" s="37">
        <v>126.2</v>
      </c>
      <c r="L12" s="37">
        <f>L14*K12/K14</f>
        <v>161.10638297872342</v>
      </c>
      <c r="M12" s="36">
        <v>20</v>
      </c>
      <c r="N12" s="37">
        <v>50</v>
      </c>
      <c r="O12" s="37">
        <f>O14*M12/M14</f>
        <v>26.666666666666668</v>
      </c>
      <c r="P12" s="37">
        <v>60</v>
      </c>
      <c r="Q12" s="33">
        <f>O12+P12</f>
        <v>86.666666666666671</v>
      </c>
      <c r="R12" s="37">
        <v>100</v>
      </c>
      <c r="S12" s="37">
        <v>100</v>
      </c>
      <c r="T12" s="33">
        <f>F12+H12+K12+M12+N12+R12</f>
        <v>485.86625000000004</v>
      </c>
      <c r="U12" s="33">
        <f>J12+L12+Q12+S12</f>
        <v>501.77163168103078</v>
      </c>
      <c r="V12" s="23"/>
      <c r="W12" s="23"/>
    </row>
    <row r="13" spans="1:23" ht="62.25" customHeight="1" x14ac:dyDescent="0.25">
      <c r="A13" s="35">
        <v>3</v>
      </c>
      <c r="B13" s="30" t="s">
        <v>33</v>
      </c>
      <c r="C13" s="31" t="s">
        <v>31</v>
      </c>
      <c r="D13" s="32" t="s">
        <v>25</v>
      </c>
      <c r="E13" s="36">
        <v>285.85000000000002</v>
      </c>
      <c r="F13" s="36">
        <f>E13/4</f>
        <v>71.462500000000006</v>
      </c>
      <c r="G13" s="36">
        <v>125</v>
      </c>
      <c r="H13" s="36">
        <v>108.09</v>
      </c>
      <c r="I13" s="37">
        <f>I14*H13/H14</f>
        <v>60.588565022421527</v>
      </c>
      <c r="J13" s="37">
        <f>G13+I13</f>
        <v>185.58856502242153</v>
      </c>
      <c r="K13" s="36">
        <v>13.4</v>
      </c>
      <c r="L13" s="37">
        <f>L14*K13/K14</f>
        <v>17.106382978723403</v>
      </c>
      <c r="M13" s="36">
        <v>0</v>
      </c>
      <c r="N13" s="37">
        <v>0</v>
      </c>
      <c r="O13" s="37">
        <f>O14*M13/M14</f>
        <v>0</v>
      </c>
      <c r="P13" s="37">
        <f>P12*N13/N12</f>
        <v>0</v>
      </c>
      <c r="Q13" s="33">
        <f>O13+P13</f>
        <v>0</v>
      </c>
      <c r="R13" s="37">
        <v>0</v>
      </c>
      <c r="S13" s="37">
        <v>0</v>
      </c>
      <c r="T13" s="33">
        <f>F13+H13+K13+M13+N13+R13</f>
        <v>192.95250000000001</v>
      </c>
      <c r="U13" s="33">
        <f>J13+L13+Q13+S13</f>
        <v>202.69494800114495</v>
      </c>
      <c r="V13" s="23"/>
      <c r="W13" s="23"/>
    </row>
    <row r="14" spans="1:23" ht="57" customHeight="1" x14ac:dyDescent="0.25">
      <c r="A14" s="35">
        <v>4</v>
      </c>
      <c r="B14" s="30" t="s">
        <v>34</v>
      </c>
      <c r="C14" s="31" t="s">
        <v>31</v>
      </c>
      <c r="D14" s="32" t="s">
        <v>25</v>
      </c>
      <c r="E14" s="36">
        <v>10</v>
      </c>
      <c r="F14" s="36">
        <f>E14/4</f>
        <v>2.5</v>
      </c>
      <c r="G14" s="36">
        <f>G13*F14/F13</f>
        <v>4.3729228616407205</v>
      </c>
      <c r="H14" s="36">
        <v>669</v>
      </c>
      <c r="I14" s="37">
        <v>375</v>
      </c>
      <c r="J14" s="37">
        <f>G14+I14</f>
        <v>379.37292286164075</v>
      </c>
      <c r="K14" s="36">
        <v>235</v>
      </c>
      <c r="L14" s="37">
        <v>300</v>
      </c>
      <c r="M14" s="36">
        <v>30</v>
      </c>
      <c r="N14" s="37">
        <v>0</v>
      </c>
      <c r="O14" s="37">
        <v>40</v>
      </c>
      <c r="P14" s="37">
        <f>P12*N14/N12</f>
        <v>0</v>
      </c>
      <c r="Q14" s="33">
        <f>O14+P14</f>
        <v>40</v>
      </c>
      <c r="R14" s="37">
        <v>100</v>
      </c>
      <c r="S14" s="37">
        <v>100</v>
      </c>
      <c r="T14" s="33">
        <f>F14+H14+K14+M14+N14+R14</f>
        <v>1036.5</v>
      </c>
      <c r="U14" s="33">
        <f>J14+L14+Q14+S14</f>
        <v>819.37292286164075</v>
      </c>
      <c r="V14" s="23"/>
      <c r="W14" s="23"/>
    </row>
    <row r="15" spans="1:23" x14ac:dyDescent="0.25">
      <c r="A15" s="38"/>
      <c r="B15" s="39"/>
      <c r="C15" s="39"/>
    </row>
    <row r="16" spans="1:23" x14ac:dyDescent="0.25">
      <c r="A16" s="38"/>
      <c r="B16" s="39"/>
      <c r="C16" s="39"/>
    </row>
    <row r="17" spans="1:23" ht="19.5" customHeight="1" x14ac:dyDescent="0.25">
      <c r="A17" s="10" t="s">
        <v>35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3" ht="46.5" customHeight="1" x14ac:dyDescent="0.25">
      <c r="A18" s="40" t="s">
        <v>1</v>
      </c>
      <c r="B18" s="20" t="s">
        <v>2</v>
      </c>
      <c r="C18" s="20" t="s">
        <v>3</v>
      </c>
      <c r="D18" s="20" t="s">
        <v>4</v>
      </c>
      <c r="E18" s="13" t="s">
        <v>5</v>
      </c>
      <c r="F18" s="13"/>
      <c r="G18" s="13"/>
      <c r="H18" s="13"/>
      <c r="I18" s="13"/>
      <c r="J18" s="20"/>
      <c r="K18" s="13" t="s">
        <v>6</v>
      </c>
      <c r="L18" s="13"/>
      <c r="M18" s="13" t="s">
        <v>7</v>
      </c>
      <c r="N18" s="13"/>
      <c r="O18" s="20"/>
      <c r="P18" s="20"/>
      <c r="Q18" s="20"/>
      <c r="R18" s="12" t="s">
        <v>8</v>
      </c>
      <c r="S18" s="12"/>
      <c r="T18" s="20"/>
      <c r="U18" s="34"/>
    </row>
    <row r="19" spans="1:23" ht="64.5" x14ac:dyDescent="0.25">
      <c r="A19" s="11"/>
      <c r="B19" s="11"/>
      <c r="C19" s="11"/>
      <c r="D19" s="11"/>
      <c r="E19" s="25" t="s">
        <v>10</v>
      </c>
      <c r="F19" s="25" t="s">
        <v>11</v>
      </c>
      <c r="G19" s="25" t="s">
        <v>12</v>
      </c>
      <c r="H19" s="25" t="s">
        <v>13</v>
      </c>
      <c r="I19" s="26" t="s">
        <v>14</v>
      </c>
      <c r="J19" s="26" t="s">
        <v>15</v>
      </c>
      <c r="K19" s="25" t="s">
        <v>10</v>
      </c>
      <c r="L19" s="25" t="s">
        <v>16</v>
      </c>
      <c r="M19" s="25" t="s">
        <v>17</v>
      </c>
      <c r="N19" s="25" t="s">
        <v>17</v>
      </c>
      <c r="O19" s="25" t="s">
        <v>18</v>
      </c>
      <c r="P19" s="25" t="s">
        <v>19</v>
      </c>
      <c r="Q19" s="26" t="s">
        <v>20</v>
      </c>
      <c r="R19" s="25" t="s">
        <v>21</v>
      </c>
      <c r="S19" s="25" t="s">
        <v>22</v>
      </c>
      <c r="T19" s="20" t="s">
        <v>9</v>
      </c>
      <c r="U19" s="22" t="s">
        <v>29</v>
      </c>
    </row>
    <row r="20" spans="1:23" ht="15.75" x14ac:dyDescent="0.25">
      <c r="A20" s="24">
        <v>1</v>
      </c>
      <c r="B20" s="41" t="s">
        <v>36</v>
      </c>
      <c r="C20" s="31" t="s">
        <v>37</v>
      </c>
      <c r="D20" s="32" t="s">
        <v>25</v>
      </c>
      <c r="E20" s="27">
        <v>235.77500000000001</v>
      </c>
      <c r="F20" s="27">
        <f t="shared" ref="F20:F30" si="0">E20/4</f>
        <v>58.943750000000001</v>
      </c>
      <c r="G20" s="27">
        <f>G28*F20/F28</f>
        <v>33.025779087618645</v>
      </c>
      <c r="H20" s="27">
        <v>0</v>
      </c>
      <c r="I20" s="33">
        <f>I21*H20/H21</f>
        <v>0</v>
      </c>
      <c r="J20" s="33">
        <f t="shared" ref="J20:J30" si="1">G20+I20</f>
        <v>33.025779087618645</v>
      </c>
      <c r="K20" s="27">
        <v>103.55</v>
      </c>
      <c r="L20" s="33">
        <f t="shared" ref="L20:L28" si="2">$L$29*K20/$K$29</f>
        <v>91.354212615791795</v>
      </c>
      <c r="M20" s="27">
        <v>60</v>
      </c>
      <c r="N20" s="33">
        <v>0</v>
      </c>
      <c r="O20" s="33">
        <v>40</v>
      </c>
      <c r="P20" s="33">
        <f>P28*N20/N28</f>
        <v>0</v>
      </c>
      <c r="Q20" s="33">
        <f t="shared" ref="Q20:Q30" si="3">O20+P20</f>
        <v>40</v>
      </c>
      <c r="R20" s="33">
        <v>100</v>
      </c>
      <c r="S20" s="33">
        <v>100</v>
      </c>
      <c r="T20" s="33">
        <f t="shared" ref="T20:T30" si="4">F20+H20+K20+M20+N20+R20</f>
        <v>322.49374999999998</v>
      </c>
      <c r="U20" s="33">
        <f t="shared" ref="U20:U30" si="5">J20+L20+Q20+S20</f>
        <v>264.37999170341044</v>
      </c>
    </row>
    <row r="21" spans="1:23" ht="15.75" x14ac:dyDescent="0.25">
      <c r="A21" s="24">
        <v>2</v>
      </c>
      <c r="B21" s="42" t="s">
        <v>38</v>
      </c>
      <c r="C21" s="43" t="s">
        <v>37</v>
      </c>
      <c r="D21" s="24" t="s">
        <v>25</v>
      </c>
      <c r="E21" s="44">
        <v>43.575000000000003</v>
      </c>
      <c r="F21" s="44">
        <f t="shared" si="0"/>
        <v>10.893750000000001</v>
      </c>
      <c r="G21" s="44">
        <f>G28*F21/F28</f>
        <v>6.1036934524143032</v>
      </c>
      <c r="H21" s="44">
        <v>528.6</v>
      </c>
      <c r="I21" s="45">
        <v>375</v>
      </c>
      <c r="J21" s="45">
        <f t="shared" si="1"/>
        <v>381.10369345241429</v>
      </c>
      <c r="K21" s="44">
        <v>35</v>
      </c>
      <c r="L21" s="45">
        <f t="shared" si="2"/>
        <v>30.877812086457872</v>
      </c>
      <c r="M21" s="44">
        <v>60</v>
      </c>
      <c r="N21" s="45">
        <v>50</v>
      </c>
      <c r="O21" s="45">
        <v>40</v>
      </c>
      <c r="P21" s="45">
        <f>P28*N21/N28</f>
        <v>21.428571428571427</v>
      </c>
      <c r="Q21" s="45">
        <f t="shared" si="3"/>
        <v>61.428571428571431</v>
      </c>
      <c r="R21" s="45">
        <v>0</v>
      </c>
      <c r="S21" s="45">
        <f>S20*R21/R20</f>
        <v>0</v>
      </c>
      <c r="T21" s="45">
        <f t="shared" si="4"/>
        <v>684.49374999999998</v>
      </c>
      <c r="U21" s="45">
        <f t="shared" si="5"/>
        <v>473.41007696744362</v>
      </c>
      <c r="V21" s="15"/>
      <c r="W21" s="15"/>
    </row>
    <row r="22" spans="1:23" ht="15.75" x14ac:dyDescent="0.25">
      <c r="A22" s="24">
        <v>3</v>
      </c>
      <c r="B22" s="41" t="s">
        <v>39</v>
      </c>
      <c r="C22" s="31" t="s">
        <v>37</v>
      </c>
      <c r="D22" s="32" t="s">
        <v>25</v>
      </c>
      <c r="E22" s="27">
        <v>39.625</v>
      </c>
      <c r="F22" s="27">
        <f t="shared" si="0"/>
        <v>9.90625</v>
      </c>
      <c r="G22" s="27">
        <f>G28*F22/F28</f>
        <v>5.5504039713578148</v>
      </c>
      <c r="H22" s="27">
        <v>393.6</v>
      </c>
      <c r="I22" s="33">
        <f>I21*H22/H21</f>
        <v>279.22814982973892</v>
      </c>
      <c r="J22" s="33">
        <f t="shared" si="1"/>
        <v>284.77855380109673</v>
      </c>
      <c r="K22" s="27">
        <v>0</v>
      </c>
      <c r="L22" s="33">
        <f t="shared" si="2"/>
        <v>0</v>
      </c>
      <c r="M22" s="27">
        <v>30</v>
      </c>
      <c r="N22" s="33">
        <v>0</v>
      </c>
      <c r="O22" s="33">
        <f>O20*M22/M20</f>
        <v>20</v>
      </c>
      <c r="P22" s="33">
        <v>0</v>
      </c>
      <c r="Q22" s="33">
        <f t="shared" si="3"/>
        <v>20</v>
      </c>
      <c r="R22" s="33">
        <v>0</v>
      </c>
      <c r="S22" s="33">
        <v>0</v>
      </c>
      <c r="T22" s="33">
        <f t="shared" si="4"/>
        <v>433.50625000000002</v>
      </c>
      <c r="U22" s="33">
        <f t="shared" si="5"/>
        <v>304.77855380109673</v>
      </c>
    </row>
    <row r="23" spans="1:23" ht="15.75" x14ac:dyDescent="0.25">
      <c r="A23" s="24">
        <v>4</v>
      </c>
      <c r="B23" s="41" t="s">
        <v>40</v>
      </c>
      <c r="C23" s="31" t="s">
        <v>37</v>
      </c>
      <c r="D23" s="32" t="s">
        <v>25</v>
      </c>
      <c r="E23" s="27">
        <v>581.5</v>
      </c>
      <c r="F23" s="27">
        <f t="shared" si="0"/>
        <v>145.375</v>
      </c>
      <c r="G23" s="27">
        <f>G28*F23/F28</f>
        <v>81.452616008695756</v>
      </c>
      <c r="H23" s="27">
        <v>0</v>
      </c>
      <c r="I23" s="33">
        <f>I21*H23/H21</f>
        <v>0</v>
      </c>
      <c r="J23" s="33">
        <f t="shared" si="1"/>
        <v>81.452616008695756</v>
      </c>
      <c r="K23" s="27">
        <v>312.75</v>
      </c>
      <c r="L23" s="33">
        <f t="shared" si="2"/>
        <v>275.91530657256283</v>
      </c>
      <c r="M23" s="27">
        <v>40</v>
      </c>
      <c r="N23" s="33">
        <v>0</v>
      </c>
      <c r="O23" s="33">
        <f>O20*M23/M20</f>
        <v>26.666666666666668</v>
      </c>
      <c r="P23" s="33">
        <v>0</v>
      </c>
      <c r="Q23" s="33">
        <f t="shared" si="3"/>
        <v>26.666666666666668</v>
      </c>
      <c r="R23" s="33">
        <v>100</v>
      </c>
      <c r="S23" s="33">
        <v>100</v>
      </c>
      <c r="T23" s="33">
        <f t="shared" si="4"/>
        <v>598.125</v>
      </c>
      <c r="U23" s="33">
        <f t="shared" si="5"/>
        <v>484.03458924792528</v>
      </c>
    </row>
    <row r="24" spans="1:23" ht="15.75" x14ac:dyDescent="0.25">
      <c r="A24" s="24">
        <v>5</v>
      </c>
      <c r="B24" s="41" t="s">
        <v>41</v>
      </c>
      <c r="C24" s="31" t="s">
        <v>37</v>
      </c>
      <c r="D24" s="32" t="s">
        <v>25</v>
      </c>
      <c r="E24" s="27">
        <v>325</v>
      </c>
      <c r="F24" s="27">
        <f t="shared" si="0"/>
        <v>81.25</v>
      </c>
      <c r="G24" s="27">
        <f>G28*F24/F28</f>
        <v>45.523818061609838</v>
      </c>
      <c r="H24" s="27">
        <v>60</v>
      </c>
      <c r="I24" s="33">
        <f>I21*H24/H21</f>
        <v>42.565266742338252</v>
      </c>
      <c r="J24" s="33">
        <f t="shared" si="1"/>
        <v>88.089084803948083</v>
      </c>
      <c r="K24" s="27">
        <v>225.9</v>
      </c>
      <c r="L24" s="33">
        <f t="shared" si="2"/>
        <v>199.29422143802381</v>
      </c>
      <c r="M24" s="27">
        <v>0</v>
      </c>
      <c r="N24" s="33">
        <v>110</v>
      </c>
      <c r="O24" s="33">
        <v>0</v>
      </c>
      <c r="P24" s="33">
        <f>P28*N24/N28</f>
        <v>47.142857142857146</v>
      </c>
      <c r="Q24" s="33">
        <f t="shared" si="3"/>
        <v>47.142857142857146</v>
      </c>
      <c r="R24" s="33">
        <v>0</v>
      </c>
      <c r="S24" s="33">
        <v>0</v>
      </c>
      <c r="T24" s="33">
        <f t="shared" si="4"/>
        <v>477.15</v>
      </c>
      <c r="U24" s="33">
        <f t="shared" si="5"/>
        <v>334.52616338482909</v>
      </c>
    </row>
    <row r="25" spans="1:23" ht="15.75" x14ac:dyDescent="0.25">
      <c r="A25" s="24">
        <v>6</v>
      </c>
      <c r="B25" s="41" t="s">
        <v>42</v>
      </c>
      <c r="C25" s="31" t="s">
        <v>37</v>
      </c>
      <c r="D25" s="32" t="s">
        <v>25</v>
      </c>
      <c r="E25" s="27">
        <v>14.62</v>
      </c>
      <c r="F25" s="27">
        <f t="shared" si="0"/>
        <v>3.6549999999999998</v>
      </c>
      <c r="G25" s="27">
        <f>G28*F25/F28</f>
        <v>2.0478714463407255</v>
      </c>
      <c r="H25" s="27">
        <v>303</v>
      </c>
      <c r="I25" s="33">
        <f>I21*H25/H21</f>
        <v>214.95459704880815</v>
      </c>
      <c r="J25" s="33">
        <f t="shared" si="1"/>
        <v>217.00246849514889</v>
      </c>
      <c r="K25" s="27">
        <v>41.05</v>
      </c>
      <c r="L25" s="33">
        <f t="shared" si="2"/>
        <v>36.21526246140273</v>
      </c>
      <c r="M25" s="27">
        <v>50</v>
      </c>
      <c r="N25" s="33">
        <v>0</v>
      </c>
      <c r="O25" s="33">
        <f>O20*M25/M20</f>
        <v>33.333333333333336</v>
      </c>
      <c r="P25" s="33">
        <v>0</v>
      </c>
      <c r="Q25" s="33">
        <f t="shared" si="3"/>
        <v>33.333333333333336</v>
      </c>
      <c r="R25" s="33">
        <v>45</v>
      </c>
      <c r="S25" s="33">
        <f>S20*R25/R20</f>
        <v>45</v>
      </c>
      <c r="T25" s="33">
        <f t="shared" si="4"/>
        <v>442.70499999999998</v>
      </c>
      <c r="U25" s="33">
        <f t="shared" si="5"/>
        <v>331.55106428988495</v>
      </c>
    </row>
    <row r="26" spans="1:23" ht="15.75" x14ac:dyDescent="0.25">
      <c r="A26" s="24">
        <v>7</v>
      </c>
      <c r="B26" s="41" t="s">
        <v>43</v>
      </c>
      <c r="C26" s="31" t="s">
        <v>37</v>
      </c>
      <c r="D26" s="32" t="s">
        <v>25</v>
      </c>
      <c r="E26" s="27">
        <v>230</v>
      </c>
      <c r="F26" s="27">
        <f t="shared" si="0"/>
        <v>57.5</v>
      </c>
      <c r="G26" s="27">
        <f>G28*F26/F28</f>
        <v>32.216855858985419</v>
      </c>
      <c r="H26" s="27">
        <v>256.5</v>
      </c>
      <c r="I26" s="33">
        <f>I21*H26/H21</f>
        <v>181.96651532349603</v>
      </c>
      <c r="J26" s="33">
        <f t="shared" si="1"/>
        <v>214.18337118248144</v>
      </c>
      <c r="K26" s="27">
        <v>31.8</v>
      </c>
      <c r="L26" s="33">
        <f t="shared" si="2"/>
        <v>28.054697838553153</v>
      </c>
      <c r="M26" s="27">
        <v>50</v>
      </c>
      <c r="N26" s="33">
        <v>0</v>
      </c>
      <c r="O26" s="33">
        <f>O20*M26/M20</f>
        <v>33.333333333333336</v>
      </c>
      <c r="P26" s="33">
        <v>0</v>
      </c>
      <c r="Q26" s="33">
        <f t="shared" si="3"/>
        <v>33.333333333333336</v>
      </c>
      <c r="R26" s="33">
        <v>20</v>
      </c>
      <c r="S26" s="33">
        <f>S20*R26/R20</f>
        <v>20</v>
      </c>
      <c r="T26" s="33">
        <f t="shared" si="4"/>
        <v>415.8</v>
      </c>
      <c r="U26" s="33">
        <f t="shared" si="5"/>
        <v>295.57140235436793</v>
      </c>
    </row>
    <row r="27" spans="1:23" ht="15.75" x14ac:dyDescent="0.25">
      <c r="A27" s="24">
        <v>8</v>
      </c>
      <c r="B27" s="41" t="s">
        <v>44</v>
      </c>
      <c r="C27" s="31" t="s">
        <v>37</v>
      </c>
      <c r="D27" s="32" t="s">
        <v>25</v>
      </c>
      <c r="E27" s="27">
        <v>25</v>
      </c>
      <c r="F27" s="27">
        <f t="shared" si="0"/>
        <v>6.25</v>
      </c>
      <c r="G27" s="27">
        <f>G28*F27/F28</f>
        <v>3.5018321585853718</v>
      </c>
      <c r="H27" s="27">
        <v>372.75</v>
      </c>
      <c r="I27" s="33">
        <f>I21*H27/H21</f>
        <v>264.43671963677639</v>
      </c>
      <c r="J27" s="33">
        <f t="shared" si="1"/>
        <v>267.93855179536178</v>
      </c>
      <c r="K27" s="27">
        <v>9.4499999999999993</v>
      </c>
      <c r="L27" s="33">
        <f t="shared" si="2"/>
        <v>8.3370092633436261</v>
      </c>
      <c r="M27" s="27">
        <v>0</v>
      </c>
      <c r="N27" s="33">
        <v>0</v>
      </c>
      <c r="O27" s="33">
        <v>0</v>
      </c>
      <c r="P27" s="33">
        <v>0</v>
      </c>
      <c r="Q27" s="33">
        <f t="shared" si="3"/>
        <v>0</v>
      </c>
      <c r="R27" s="33">
        <v>0</v>
      </c>
      <c r="S27" s="33">
        <v>0</v>
      </c>
      <c r="T27" s="33">
        <f t="shared" si="4"/>
        <v>388.45</v>
      </c>
      <c r="U27" s="33">
        <f t="shared" si="5"/>
        <v>276.27556105870542</v>
      </c>
    </row>
    <row r="28" spans="1:23" ht="15.75" x14ac:dyDescent="0.25">
      <c r="A28" s="24">
        <v>9</v>
      </c>
      <c r="B28" s="46" t="s">
        <v>45</v>
      </c>
      <c r="C28" s="31" t="s">
        <v>37</v>
      </c>
      <c r="D28" s="32" t="s">
        <v>25</v>
      </c>
      <c r="E28" s="27">
        <v>892.39</v>
      </c>
      <c r="F28" s="27">
        <f t="shared" si="0"/>
        <v>223.0975</v>
      </c>
      <c r="G28" s="27">
        <v>125</v>
      </c>
      <c r="H28" s="27">
        <v>135.12</v>
      </c>
      <c r="I28" s="33">
        <f>I21*H28/H21</f>
        <v>95.856980703745734</v>
      </c>
      <c r="J28" s="33">
        <f t="shared" si="1"/>
        <v>220.85698070374573</v>
      </c>
      <c r="K28" s="27">
        <v>162</v>
      </c>
      <c r="L28" s="33">
        <f t="shared" si="2"/>
        <v>142.92015880017644</v>
      </c>
      <c r="M28" s="27">
        <v>50</v>
      </c>
      <c r="N28" s="33">
        <v>140</v>
      </c>
      <c r="O28" s="33">
        <f>O20*M28/M20</f>
        <v>33.333333333333336</v>
      </c>
      <c r="P28" s="33">
        <v>60</v>
      </c>
      <c r="Q28" s="33">
        <f t="shared" si="3"/>
        <v>93.333333333333343</v>
      </c>
      <c r="R28" s="33">
        <v>45</v>
      </c>
      <c r="S28" s="33">
        <f>S20*R28/R20</f>
        <v>45</v>
      </c>
      <c r="T28" s="33">
        <f t="shared" si="4"/>
        <v>755.21749999999997</v>
      </c>
      <c r="U28" s="33">
        <f t="shared" si="5"/>
        <v>502.11047283725554</v>
      </c>
    </row>
    <row r="29" spans="1:23" s="18" customFormat="1" ht="15.75" x14ac:dyDescent="0.25">
      <c r="A29" s="32">
        <v>10</v>
      </c>
      <c r="B29" s="41" t="s">
        <v>46</v>
      </c>
      <c r="C29" s="31" t="s">
        <v>37</v>
      </c>
      <c r="D29" s="32" t="s">
        <v>25</v>
      </c>
      <c r="E29" s="27">
        <v>310</v>
      </c>
      <c r="F29" s="27">
        <f t="shared" si="0"/>
        <v>77.5</v>
      </c>
      <c r="G29" s="27">
        <f>G28*F29/F28</f>
        <v>43.422718766458608</v>
      </c>
      <c r="H29" s="27">
        <v>0</v>
      </c>
      <c r="I29" s="33">
        <f>I21*H29/H21</f>
        <v>0</v>
      </c>
      <c r="J29" s="33">
        <f t="shared" si="1"/>
        <v>43.422718766458608</v>
      </c>
      <c r="K29" s="27">
        <v>340.05</v>
      </c>
      <c r="L29" s="33">
        <v>300</v>
      </c>
      <c r="M29" s="27">
        <v>0</v>
      </c>
      <c r="N29" s="33">
        <v>80</v>
      </c>
      <c r="O29" s="33">
        <v>0</v>
      </c>
      <c r="P29" s="33">
        <f>P28*N29/N28</f>
        <v>34.285714285714285</v>
      </c>
      <c r="Q29" s="33">
        <f t="shared" si="3"/>
        <v>34.285714285714285</v>
      </c>
      <c r="R29" s="33">
        <v>20</v>
      </c>
      <c r="S29" s="33">
        <v>20</v>
      </c>
      <c r="T29" s="33">
        <f t="shared" si="4"/>
        <v>517.54999999999995</v>
      </c>
      <c r="U29" s="33">
        <f t="shared" si="5"/>
        <v>397.70843305217289</v>
      </c>
      <c r="V29" s="16"/>
      <c r="W29" s="16"/>
    </row>
    <row r="30" spans="1:23" s="18" customFormat="1" ht="15.75" x14ac:dyDescent="0.25">
      <c r="A30" s="32">
        <v>11</v>
      </c>
      <c r="B30" s="41" t="s">
        <v>47</v>
      </c>
      <c r="C30" s="31" t="s">
        <v>37</v>
      </c>
      <c r="D30" s="32" t="s">
        <v>25</v>
      </c>
      <c r="E30" s="27">
        <v>80.73</v>
      </c>
      <c r="F30" s="27">
        <f t="shared" si="0"/>
        <v>20.182500000000001</v>
      </c>
      <c r="G30" s="27">
        <f>G28*F30/F28</f>
        <v>11.308116406503883</v>
      </c>
      <c r="H30" s="27">
        <v>219.9</v>
      </c>
      <c r="I30" s="33">
        <f>I21*H30/H21</f>
        <v>156.0017026106697</v>
      </c>
      <c r="J30" s="33">
        <f t="shared" si="1"/>
        <v>167.30981901717357</v>
      </c>
      <c r="K30" s="27">
        <v>249.35</v>
      </c>
      <c r="L30" s="33">
        <f>L29*K30/K29</f>
        <v>219.98235553595057</v>
      </c>
      <c r="M30" s="27">
        <v>40</v>
      </c>
      <c r="N30" s="33">
        <v>80</v>
      </c>
      <c r="O30" s="33">
        <f>O22*M30/M22</f>
        <v>26.666666666666668</v>
      </c>
      <c r="P30" s="33">
        <f>P29*N30/N29</f>
        <v>34.285714285714285</v>
      </c>
      <c r="Q30" s="33">
        <f t="shared" si="3"/>
        <v>60.952380952380949</v>
      </c>
      <c r="R30" s="33">
        <v>45</v>
      </c>
      <c r="S30" s="33">
        <v>45</v>
      </c>
      <c r="T30" s="33">
        <f t="shared" si="4"/>
        <v>654.4325</v>
      </c>
      <c r="U30" s="33">
        <f t="shared" si="5"/>
        <v>493.2445555055051</v>
      </c>
      <c r="V30" s="16"/>
      <c r="W30" s="16"/>
    </row>
    <row r="31" spans="1:23" ht="16.5" customHeight="1" x14ac:dyDescent="0.25">
      <c r="A31" s="47"/>
      <c r="B31" s="48"/>
      <c r="C31" s="48"/>
      <c r="D31" s="48"/>
      <c r="E31" s="23"/>
      <c r="F31" s="23"/>
      <c r="G31" s="23"/>
      <c r="H31" s="23"/>
      <c r="I31" s="49"/>
      <c r="J31" s="49"/>
      <c r="K31" s="23"/>
      <c r="L31" s="49"/>
      <c r="M31" s="23"/>
      <c r="N31" s="49"/>
      <c r="O31" s="49"/>
      <c r="P31" s="49"/>
      <c r="Q31" s="49"/>
      <c r="R31" s="49"/>
      <c r="S31" s="49"/>
      <c r="T31" s="23"/>
      <c r="U31" s="23"/>
      <c r="V31" s="23"/>
      <c r="W31" s="23"/>
    </row>
    <row r="32" spans="1:23" ht="30" customHeight="1" x14ac:dyDescent="0.25">
      <c r="A32" s="14" t="s">
        <v>48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3" ht="54" customHeight="1" x14ac:dyDescent="0.25">
      <c r="A33" s="20" t="s">
        <v>1</v>
      </c>
      <c r="B33" s="20" t="s">
        <v>2</v>
      </c>
      <c r="C33" s="20" t="s">
        <v>3</v>
      </c>
      <c r="D33" s="20" t="s">
        <v>4</v>
      </c>
      <c r="E33" s="13" t="s">
        <v>5</v>
      </c>
      <c r="F33" s="13"/>
      <c r="G33" s="13"/>
      <c r="H33" s="13"/>
      <c r="I33" s="13"/>
      <c r="J33" s="20"/>
      <c r="K33" s="13" t="s">
        <v>6</v>
      </c>
      <c r="L33" s="13"/>
      <c r="M33" s="13" t="s">
        <v>7</v>
      </c>
      <c r="N33" s="13"/>
      <c r="O33" s="20"/>
      <c r="P33" s="20"/>
      <c r="Q33" s="20"/>
      <c r="R33" s="12" t="s">
        <v>8</v>
      </c>
      <c r="S33" s="12"/>
      <c r="T33" s="20" t="s">
        <v>9</v>
      </c>
      <c r="U33" s="34" t="s">
        <v>29</v>
      </c>
      <c r="V33" s="23"/>
      <c r="W33" s="23"/>
    </row>
    <row r="34" spans="1:23" ht="63.6" customHeight="1" x14ac:dyDescent="0.25">
      <c r="A34" s="11"/>
      <c r="B34" s="11"/>
      <c r="C34" s="11"/>
      <c r="D34" s="11"/>
      <c r="E34" s="25" t="s">
        <v>10</v>
      </c>
      <c r="F34" s="25" t="s">
        <v>11</v>
      </c>
      <c r="G34" s="25" t="s">
        <v>12</v>
      </c>
      <c r="H34" s="25" t="s">
        <v>13</v>
      </c>
      <c r="I34" s="26" t="s">
        <v>14</v>
      </c>
      <c r="J34" s="26" t="s">
        <v>15</v>
      </c>
      <c r="K34" s="25" t="s">
        <v>10</v>
      </c>
      <c r="L34" s="25" t="s">
        <v>16</v>
      </c>
      <c r="M34" s="25" t="s">
        <v>17</v>
      </c>
      <c r="N34" s="25" t="s">
        <v>17</v>
      </c>
      <c r="O34" s="25" t="s">
        <v>18</v>
      </c>
      <c r="P34" s="25" t="s">
        <v>19</v>
      </c>
      <c r="Q34" s="26" t="s">
        <v>20</v>
      </c>
      <c r="R34" s="25" t="s">
        <v>21</v>
      </c>
      <c r="S34" s="25" t="s">
        <v>22</v>
      </c>
      <c r="T34" s="27"/>
      <c r="U34" s="28"/>
      <c r="V34" s="23"/>
      <c r="W34" s="23"/>
    </row>
    <row r="35" spans="1:23" ht="29.25" customHeight="1" x14ac:dyDescent="0.25">
      <c r="A35" s="29">
        <v>1</v>
      </c>
      <c r="B35" s="30" t="s">
        <v>49</v>
      </c>
      <c r="C35" s="31" t="s">
        <v>50</v>
      </c>
      <c r="D35" s="32" t="s">
        <v>25</v>
      </c>
      <c r="E35" s="27">
        <v>451.9</v>
      </c>
      <c r="F35" s="27">
        <f>E35/4</f>
        <v>112.97499999999999</v>
      </c>
      <c r="G35" s="27">
        <f>G36*F35/F36</f>
        <v>63.299118098589183</v>
      </c>
      <c r="H35" s="27">
        <v>15</v>
      </c>
      <c r="I35" s="33">
        <f>I36*H35/H36</f>
        <v>41.629662522202487</v>
      </c>
      <c r="J35" s="33">
        <f>G35+I35</f>
        <v>104.92878062079167</v>
      </c>
      <c r="K35" s="27">
        <v>4.6500000000000004</v>
      </c>
      <c r="L35" s="33">
        <f>L36*K35/K36</f>
        <v>8.5740626920712977</v>
      </c>
      <c r="M35" s="27">
        <v>0</v>
      </c>
      <c r="N35" s="33">
        <v>0</v>
      </c>
      <c r="O35" s="33">
        <v>0</v>
      </c>
      <c r="P35" s="33">
        <v>0</v>
      </c>
      <c r="Q35" s="33">
        <f>O35+P35</f>
        <v>0</v>
      </c>
      <c r="R35" s="33">
        <v>0</v>
      </c>
      <c r="S35" s="33">
        <v>0</v>
      </c>
      <c r="T35" s="33">
        <f>F35+H35+K35+M35+N35+R35</f>
        <v>132.625</v>
      </c>
      <c r="U35" s="33">
        <f>J35+L35+Q35+S35</f>
        <v>113.50284331286296</v>
      </c>
      <c r="V35" s="23"/>
      <c r="W35" s="23"/>
    </row>
    <row r="36" spans="1:23" ht="15.75" x14ac:dyDescent="0.25">
      <c r="A36" s="29">
        <v>2</v>
      </c>
      <c r="B36" s="50" t="s">
        <v>45</v>
      </c>
      <c r="C36" s="31" t="s">
        <v>50</v>
      </c>
      <c r="D36" s="32" t="s">
        <v>25</v>
      </c>
      <c r="E36" s="27">
        <v>892.39</v>
      </c>
      <c r="F36" s="27">
        <f>E36/4</f>
        <v>223.0975</v>
      </c>
      <c r="G36" s="27">
        <v>125</v>
      </c>
      <c r="H36" s="27">
        <v>135.12</v>
      </c>
      <c r="I36" s="33">
        <v>375</v>
      </c>
      <c r="J36" s="33">
        <f>G36+I36</f>
        <v>500</v>
      </c>
      <c r="K36" s="27">
        <v>162.69999999999999</v>
      </c>
      <c r="L36" s="27">
        <v>300</v>
      </c>
      <c r="M36" s="27">
        <v>50</v>
      </c>
      <c r="N36" s="33">
        <v>140</v>
      </c>
      <c r="O36" s="33">
        <v>40</v>
      </c>
      <c r="P36" s="33">
        <v>60</v>
      </c>
      <c r="Q36" s="33">
        <f>O36+P36</f>
        <v>100</v>
      </c>
      <c r="R36" s="33">
        <v>45</v>
      </c>
      <c r="S36" s="33">
        <v>100</v>
      </c>
      <c r="T36" s="33">
        <f>F36+H36+K36+M36+N36+R36</f>
        <v>755.91750000000002</v>
      </c>
      <c r="U36" s="33">
        <f>J36+L36+Q36+S36</f>
        <v>1000</v>
      </c>
      <c r="V36" s="23"/>
      <c r="W36" s="23"/>
    </row>
    <row r="37" spans="1:23" x14ac:dyDescent="0.25">
      <c r="A37" s="29"/>
      <c r="B37" s="30"/>
      <c r="C37" s="32"/>
      <c r="D37" s="32"/>
      <c r="E37" s="27"/>
      <c r="F37" s="27"/>
      <c r="G37" s="27"/>
      <c r="H37" s="27"/>
      <c r="I37" s="33"/>
      <c r="J37" s="33"/>
      <c r="K37" s="27"/>
      <c r="L37" s="27"/>
      <c r="M37" s="27"/>
      <c r="N37" s="33"/>
      <c r="O37" s="33"/>
      <c r="P37" s="33"/>
      <c r="Q37" s="33"/>
      <c r="R37" s="33"/>
      <c r="S37" s="33"/>
      <c r="T37" s="33"/>
      <c r="U37" s="33"/>
      <c r="V37" s="23"/>
      <c r="W37" s="23"/>
    </row>
    <row r="39" spans="1:23" ht="30" customHeight="1" x14ac:dyDescent="0.25">
      <c r="A39" s="14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3" ht="57" customHeight="1" x14ac:dyDescent="0.25">
      <c r="A40" s="20" t="s">
        <v>1</v>
      </c>
      <c r="B40" s="20" t="s">
        <v>2</v>
      </c>
      <c r="C40" s="20" t="s">
        <v>3</v>
      </c>
      <c r="D40" s="20" t="s">
        <v>4</v>
      </c>
      <c r="E40" s="13" t="s">
        <v>5</v>
      </c>
      <c r="F40" s="13"/>
      <c r="G40" s="13"/>
      <c r="H40" s="13"/>
      <c r="I40" s="13"/>
      <c r="J40" s="20"/>
      <c r="K40" s="13" t="s">
        <v>6</v>
      </c>
      <c r="L40" s="13"/>
      <c r="M40" s="13" t="s">
        <v>7</v>
      </c>
      <c r="N40" s="13"/>
      <c r="O40" s="20"/>
      <c r="P40" s="20"/>
      <c r="Q40" s="20"/>
      <c r="R40" s="12" t="s">
        <v>8</v>
      </c>
      <c r="S40" s="12"/>
      <c r="T40" s="20" t="s">
        <v>9</v>
      </c>
      <c r="U40" s="34" t="s">
        <v>29</v>
      </c>
      <c r="V40" s="23"/>
      <c r="W40" s="23"/>
    </row>
    <row r="41" spans="1:23" ht="63.6" customHeight="1" x14ac:dyDescent="0.25">
      <c r="A41" s="11"/>
      <c r="B41" s="11"/>
      <c r="C41" s="11"/>
      <c r="D41" s="11"/>
      <c r="E41" s="25" t="s">
        <v>10</v>
      </c>
      <c r="F41" s="25" t="s">
        <v>11</v>
      </c>
      <c r="G41" s="25" t="s">
        <v>12</v>
      </c>
      <c r="H41" s="25" t="s">
        <v>13</v>
      </c>
      <c r="I41" s="26" t="s">
        <v>14</v>
      </c>
      <c r="J41" s="26" t="s">
        <v>15</v>
      </c>
      <c r="K41" s="25" t="s">
        <v>10</v>
      </c>
      <c r="L41" s="25" t="s">
        <v>16</v>
      </c>
      <c r="M41" s="25" t="s">
        <v>17</v>
      </c>
      <c r="N41" s="25" t="s">
        <v>17</v>
      </c>
      <c r="O41" s="25" t="s">
        <v>18</v>
      </c>
      <c r="P41" s="25" t="s">
        <v>19</v>
      </c>
      <c r="Q41" s="26" t="s">
        <v>20</v>
      </c>
      <c r="R41" s="25" t="s">
        <v>21</v>
      </c>
      <c r="S41" s="25" t="s">
        <v>22</v>
      </c>
      <c r="T41" s="27"/>
      <c r="U41" s="28"/>
      <c r="V41" s="23"/>
      <c r="W41" s="23"/>
    </row>
    <row r="42" spans="1:23" ht="29.25" customHeight="1" x14ac:dyDescent="0.25">
      <c r="A42" s="29">
        <v>1</v>
      </c>
      <c r="B42" s="30" t="s">
        <v>52</v>
      </c>
      <c r="C42" s="31" t="s">
        <v>53</v>
      </c>
      <c r="D42" s="32" t="s">
        <v>25</v>
      </c>
      <c r="E42" s="27">
        <v>235.77500000000001</v>
      </c>
      <c r="F42" s="27">
        <f>E42/4</f>
        <v>58.943750000000001</v>
      </c>
      <c r="G42" s="27">
        <v>125</v>
      </c>
      <c r="H42" s="27">
        <v>0</v>
      </c>
      <c r="I42" s="33">
        <f>I43*H42/H43</f>
        <v>0</v>
      </c>
      <c r="J42" s="33">
        <f>G42+I42</f>
        <v>125</v>
      </c>
      <c r="K42" s="27">
        <v>103.55</v>
      </c>
      <c r="L42" s="33">
        <v>300</v>
      </c>
      <c r="M42" s="27">
        <v>60</v>
      </c>
      <c r="N42" s="33">
        <v>0</v>
      </c>
      <c r="O42" s="33">
        <v>0</v>
      </c>
      <c r="P42" s="33">
        <v>0</v>
      </c>
      <c r="Q42" s="33">
        <f>O42+P42</f>
        <v>0</v>
      </c>
      <c r="R42" s="33">
        <v>100</v>
      </c>
      <c r="S42" s="33">
        <v>100</v>
      </c>
      <c r="T42" s="33">
        <f>F42+H42+K42+M42+N42+R42</f>
        <v>322.49374999999998</v>
      </c>
      <c r="U42" s="33">
        <f>J42+L42+Q42+S42</f>
        <v>525</v>
      </c>
      <c r="V42" s="23"/>
      <c r="W42" s="23"/>
    </row>
    <row r="43" spans="1:23" ht="15.75" x14ac:dyDescent="0.25">
      <c r="A43" s="29">
        <v>2</v>
      </c>
      <c r="B43" s="30" t="s">
        <v>54</v>
      </c>
      <c r="C43" s="31" t="s">
        <v>53</v>
      </c>
      <c r="D43" s="32" t="s">
        <v>25</v>
      </c>
      <c r="E43" s="27">
        <v>43.575000000000003</v>
      </c>
      <c r="F43" s="27">
        <f>E43/4</f>
        <v>10.893750000000001</v>
      </c>
      <c r="G43" s="27">
        <f>G42*F43/F42</f>
        <v>23.102004029265188</v>
      </c>
      <c r="H43" s="27">
        <v>528.6</v>
      </c>
      <c r="I43" s="33">
        <v>375</v>
      </c>
      <c r="J43" s="33">
        <f>G43+I43</f>
        <v>398.10200402926517</v>
      </c>
      <c r="K43" s="27">
        <v>35</v>
      </c>
      <c r="L43" s="27">
        <f>L42*K43/K42</f>
        <v>101.40028971511347</v>
      </c>
      <c r="M43" s="27">
        <v>60</v>
      </c>
      <c r="N43" s="33">
        <v>50</v>
      </c>
      <c r="O43" s="33">
        <v>40</v>
      </c>
      <c r="P43" s="33">
        <v>60</v>
      </c>
      <c r="Q43" s="33">
        <f>O43+P43</f>
        <v>100</v>
      </c>
      <c r="R43" s="33">
        <v>0</v>
      </c>
      <c r="S43" s="33">
        <v>0</v>
      </c>
      <c r="T43" s="33">
        <f>F43+H43+K43+M43+N43+R43</f>
        <v>684.49374999999998</v>
      </c>
      <c r="U43" s="33">
        <f>J43+L43+Q43+S43</f>
        <v>599.50229374437868</v>
      </c>
      <c r="V43" s="23"/>
      <c r="W43" s="23"/>
    </row>
    <row r="44" spans="1:23" x14ac:dyDescent="0.25">
      <c r="A44" s="29"/>
      <c r="B44" s="30"/>
      <c r="C44" s="32"/>
      <c r="D44" s="32"/>
      <c r="E44" s="27"/>
      <c r="F44" s="27"/>
      <c r="G44" s="27"/>
      <c r="H44" s="27"/>
      <c r="I44" s="33"/>
      <c r="J44" s="33"/>
      <c r="K44" s="27"/>
      <c r="L44" s="27"/>
      <c r="M44" s="27"/>
      <c r="N44" s="33"/>
      <c r="O44" s="33"/>
      <c r="P44" s="33"/>
      <c r="Q44" s="33"/>
      <c r="R44" s="33"/>
      <c r="S44" s="33"/>
      <c r="T44" s="33"/>
      <c r="U44" s="33"/>
      <c r="V44" s="23"/>
      <c r="W44" s="23"/>
    </row>
    <row r="45" spans="1:23" ht="30" customHeight="1" x14ac:dyDescent="0.25">
      <c r="A45" s="9" t="s">
        <v>55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3" ht="49.5" customHeight="1" x14ac:dyDescent="0.25">
      <c r="A46" s="20" t="s">
        <v>1</v>
      </c>
      <c r="B46" s="20" t="s">
        <v>2</v>
      </c>
      <c r="C46" s="20" t="s">
        <v>3</v>
      </c>
      <c r="D46" s="20" t="s">
        <v>4</v>
      </c>
      <c r="E46" s="13" t="s">
        <v>5</v>
      </c>
      <c r="F46" s="13"/>
      <c r="G46" s="13"/>
      <c r="H46" s="13"/>
      <c r="I46" s="13"/>
      <c r="J46" s="20"/>
      <c r="K46" s="13" t="s">
        <v>6</v>
      </c>
      <c r="L46" s="13"/>
      <c r="M46" s="13" t="s">
        <v>7</v>
      </c>
      <c r="N46" s="13"/>
      <c r="O46" s="20"/>
      <c r="P46" s="20"/>
      <c r="Q46" s="20"/>
      <c r="R46" s="12" t="s">
        <v>8</v>
      </c>
      <c r="S46" s="12"/>
      <c r="T46" s="20" t="s">
        <v>9</v>
      </c>
      <c r="U46" s="34" t="s">
        <v>29</v>
      </c>
      <c r="V46" s="23"/>
      <c r="W46" s="23"/>
    </row>
    <row r="47" spans="1:23" ht="63.6" customHeight="1" x14ac:dyDescent="0.25">
      <c r="A47" s="11"/>
      <c r="B47" s="11"/>
      <c r="C47" s="11"/>
      <c r="D47" s="11"/>
      <c r="E47" s="25" t="s">
        <v>10</v>
      </c>
      <c r="F47" s="25" t="s">
        <v>11</v>
      </c>
      <c r="G47" s="25" t="s">
        <v>12</v>
      </c>
      <c r="H47" s="25" t="s">
        <v>13</v>
      </c>
      <c r="I47" s="26" t="s">
        <v>14</v>
      </c>
      <c r="J47" s="26" t="s">
        <v>15</v>
      </c>
      <c r="K47" s="25" t="s">
        <v>10</v>
      </c>
      <c r="L47" s="25" t="s">
        <v>16</v>
      </c>
      <c r="M47" s="25" t="s">
        <v>17</v>
      </c>
      <c r="N47" s="25" t="s">
        <v>17</v>
      </c>
      <c r="O47" s="25" t="s">
        <v>18</v>
      </c>
      <c r="P47" s="25" t="s">
        <v>19</v>
      </c>
      <c r="Q47" s="26" t="s">
        <v>20</v>
      </c>
      <c r="R47" s="25" t="s">
        <v>21</v>
      </c>
      <c r="S47" s="25" t="s">
        <v>22</v>
      </c>
      <c r="T47" s="27"/>
      <c r="U47" s="28"/>
      <c r="V47" s="23"/>
      <c r="W47" s="23"/>
    </row>
    <row r="48" spans="1:23" ht="29.25" customHeight="1" x14ac:dyDescent="0.25">
      <c r="A48" s="29">
        <v>1</v>
      </c>
      <c r="B48" s="30" t="s">
        <v>56</v>
      </c>
      <c r="C48" s="31" t="s">
        <v>57</v>
      </c>
      <c r="D48" s="32" t="s">
        <v>25</v>
      </c>
      <c r="E48" s="27">
        <v>39.625</v>
      </c>
      <c r="F48" s="27">
        <f>E48/4</f>
        <v>9.90625</v>
      </c>
      <c r="G48" s="27">
        <f>G50*F48/F50</f>
        <v>7.5218299164768414</v>
      </c>
      <c r="H48" s="27">
        <v>393.6</v>
      </c>
      <c r="I48" s="33">
        <v>375</v>
      </c>
      <c r="J48" s="33">
        <f>G48+I48</f>
        <v>382.52182991647686</v>
      </c>
      <c r="K48" s="27">
        <v>0</v>
      </c>
      <c r="L48" s="33">
        <v>0</v>
      </c>
      <c r="M48" s="27">
        <v>30</v>
      </c>
      <c r="N48" s="33">
        <v>0</v>
      </c>
      <c r="O48" s="33">
        <f>O49*M48/M49</f>
        <v>30</v>
      </c>
      <c r="P48" s="33">
        <v>0</v>
      </c>
      <c r="Q48" s="33">
        <f>O48+P48</f>
        <v>30</v>
      </c>
      <c r="R48" s="33">
        <v>0</v>
      </c>
      <c r="S48" s="33">
        <v>0</v>
      </c>
      <c r="T48" s="33">
        <f>F48+H48+K48+M48+N48+R48</f>
        <v>433.50625000000002</v>
      </c>
      <c r="U48" s="33">
        <f>J48+L48+Q48+S48</f>
        <v>412.52182991647686</v>
      </c>
      <c r="V48" s="23"/>
      <c r="W48" s="23"/>
    </row>
    <row r="49" spans="1:23" ht="29.25" customHeight="1" x14ac:dyDescent="0.25">
      <c r="A49" s="29">
        <v>2</v>
      </c>
      <c r="B49" s="30" t="s">
        <v>58</v>
      </c>
      <c r="C49" s="31" t="s">
        <v>57</v>
      </c>
      <c r="D49" s="32" t="s">
        <v>25</v>
      </c>
      <c r="E49" s="27">
        <v>581.5</v>
      </c>
      <c r="F49" s="27">
        <f>E49/4</f>
        <v>145.375</v>
      </c>
      <c r="G49" s="27">
        <f>G50*F49/F50</f>
        <v>110.38344722854974</v>
      </c>
      <c r="H49" s="27">
        <v>0</v>
      </c>
      <c r="I49" s="33">
        <v>0</v>
      </c>
      <c r="J49" s="33">
        <f>G49+I49</f>
        <v>110.38344722854974</v>
      </c>
      <c r="K49" s="27">
        <v>312.75</v>
      </c>
      <c r="L49" s="27">
        <v>300</v>
      </c>
      <c r="M49" s="27">
        <v>40</v>
      </c>
      <c r="N49" s="33">
        <v>0</v>
      </c>
      <c r="O49" s="33">
        <v>40</v>
      </c>
      <c r="P49" s="33">
        <v>0</v>
      </c>
      <c r="Q49" s="33">
        <f>O49+P49</f>
        <v>40</v>
      </c>
      <c r="R49" s="33">
        <v>100</v>
      </c>
      <c r="S49" s="33">
        <v>100</v>
      </c>
      <c r="T49" s="33">
        <f>F49+H49+K49+M49+N49+R49</f>
        <v>598.125</v>
      </c>
      <c r="U49" s="33">
        <f>J49+L49+Q49+S49</f>
        <v>550.38344722854981</v>
      </c>
      <c r="V49" s="23"/>
      <c r="W49" s="23"/>
    </row>
    <row r="50" spans="1:23" ht="30.75" customHeight="1" x14ac:dyDescent="0.25">
      <c r="A50" s="51">
        <v>3</v>
      </c>
      <c r="B50" s="52" t="s">
        <v>59</v>
      </c>
      <c r="C50" s="31" t="s">
        <v>57</v>
      </c>
      <c r="D50" s="53" t="s">
        <v>25</v>
      </c>
      <c r="E50" s="52">
        <v>658.5</v>
      </c>
      <c r="F50" s="52">
        <f>E50/4</f>
        <v>164.625</v>
      </c>
      <c r="G50" s="52">
        <v>125</v>
      </c>
      <c r="H50" s="52">
        <v>0</v>
      </c>
      <c r="I50" s="37">
        <v>0</v>
      </c>
      <c r="J50" s="37">
        <f>G50+I50</f>
        <v>125</v>
      </c>
      <c r="K50" s="52">
        <v>0</v>
      </c>
      <c r="L50" s="37">
        <v>0</v>
      </c>
      <c r="M50" s="52">
        <v>20</v>
      </c>
      <c r="N50" s="37">
        <v>110</v>
      </c>
      <c r="O50" s="37">
        <f>O49*M50/M49</f>
        <v>20</v>
      </c>
      <c r="P50" s="37">
        <v>60</v>
      </c>
      <c r="Q50" s="37">
        <f>O50+P50</f>
        <v>80</v>
      </c>
      <c r="R50" s="37">
        <v>0</v>
      </c>
      <c r="S50" s="37">
        <v>0</v>
      </c>
      <c r="T50" s="33">
        <f>F50+H50+K50+M50+N50+R50</f>
        <v>294.625</v>
      </c>
      <c r="U50" s="33">
        <f>J50+L50+Q50+S50</f>
        <v>205</v>
      </c>
      <c r="V50" s="54"/>
      <c r="W50" s="54"/>
    </row>
    <row r="52" spans="1:23" ht="25.5" customHeight="1" x14ac:dyDescent="0.25">
      <c r="A52" s="14" t="s">
        <v>60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3" ht="40.5" customHeight="1" x14ac:dyDescent="0.25">
      <c r="A53" s="20" t="s">
        <v>1</v>
      </c>
      <c r="B53" s="20" t="s">
        <v>2</v>
      </c>
      <c r="C53" s="20" t="s">
        <v>3</v>
      </c>
      <c r="D53" s="20" t="s">
        <v>4</v>
      </c>
      <c r="E53" s="13" t="s">
        <v>5</v>
      </c>
      <c r="F53" s="13"/>
      <c r="G53" s="13"/>
      <c r="H53" s="13"/>
      <c r="I53" s="13"/>
      <c r="J53" s="20"/>
      <c r="K53" s="13" t="s">
        <v>6</v>
      </c>
      <c r="L53" s="13"/>
      <c r="M53" s="13" t="s">
        <v>7</v>
      </c>
      <c r="N53" s="13"/>
      <c r="O53" s="20"/>
      <c r="P53" s="20"/>
      <c r="Q53" s="20"/>
      <c r="R53" s="12" t="s">
        <v>8</v>
      </c>
      <c r="S53" s="12"/>
      <c r="T53" s="20" t="s">
        <v>9</v>
      </c>
      <c r="U53" s="34" t="s">
        <v>29</v>
      </c>
      <c r="V53" s="23"/>
      <c r="W53" s="23"/>
    </row>
    <row r="54" spans="1:23" ht="64.5" x14ac:dyDescent="0.25">
      <c r="A54" s="11"/>
      <c r="B54" s="11"/>
      <c r="C54" s="11"/>
      <c r="D54" s="11"/>
      <c r="E54" s="25" t="s">
        <v>10</v>
      </c>
      <c r="F54" s="25" t="s">
        <v>11</v>
      </c>
      <c r="G54" s="25" t="s">
        <v>12</v>
      </c>
      <c r="H54" s="25" t="s">
        <v>13</v>
      </c>
      <c r="I54" s="26" t="s">
        <v>14</v>
      </c>
      <c r="J54" s="26" t="s">
        <v>15</v>
      </c>
      <c r="K54" s="25" t="s">
        <v>10</v>
      </c>
      <c r="L54" s="25" t="s">
        <v>16</v>
      </c>
      <c r="M54" s="25" t="s">
        <v>17</v>
      </c>
      <c r="N54" s="25" t="s">
        <v>17</v>
      </c>
      <c r="O54" s="25" t="s">
        <v>18</v>
      </c>
      <c r="P54" s="25" t="s">
        <v>19</v>
      </c>
      <c r="Q54" s="26" t="s">
        <v>20</v>
      </c>
      <c r="R54" s="25" t="s">
        <v>21</v>
      </c>
      <c r="S54" s="25" t="s">
        <v>22</v>
      </c>
      <c r="T54" s="27"/>
      <c r="U54" s="28"/>
      <c r="V54" s="23"/>
      <c r="W54" s="23"/>
    </row>
    <row r="55" spans="1:23" ht="63" x14ac:dyDescent="0.25">
      <c r="A55" s="29">
        <v>1</v>
      </c>
      <c r="B55" s="30" t="s">
        <v>61</v>
      </c>
      <c r="C55" s="31" t="s">
        <v>62</v>
      </c>
      <c r="D55" s="32" t="s">
        <v>25</v>
      </c>
      <c r="E55" s="27">
        <v>39.625</v>
      </c>
      <c r="F55" s="27">
        <f t="shared" ref="F55:F64" si="6">E55/4</f>
        <v>9.90625</v>
      </c>
      <c r="G55" s="27">
        <f>G57*F55/F57</f>
        <v>7.0456970128022762</v>
      </c>
      <c r="H55" s="27">
        <v>393.6</v>
      </c>
      <c r="I55" s="33">
        <v>375</v>
      </c>
      <c r="J55" s="33">
        <f t="shared" ref="J55:J64" si="7">G55+I55</f>
        <v>382.04569701280229</v>
      </c>
      <c r="K55" s="27">
        <v>0</v>
      </c>
      <c r="L55" s="33">
        <v>0</v>
      </c>
      <c r="M55" s="27">
        <v>30</v>
      </c>
      <c r="N55" s="33">
        <v>0</v>
      </c>
      <c r="O55" s="33">
        <f>$O$59*M55/$M$59</f>
        <v>20</v>
      </c>
      <c r="P55" s="33">
        <f>$P$59*N55/$N$59</f>
        <v>0</v>
      </c>
      <c r="Q55" s="33">
        <f t="shared" ref="Q55:Q64" si="8">O55+P55</f>
        <v>20</v>
      </c>
      <c r="R55" s="33">
        <v>0</v>
      </c>
      <c r="S55" s="33">
        <f>S56*R55/R56</f>
        <v>0</v>
      </c>
      <c r="T55" s="33">
        <f t="shared" ref="T55:T64" si="9">F55+H55+K55+M55+N55+R55</f>
        <v>433.50625000000002</v>
      </c>
      <c r="U55" s="33">
        <f t="shared" ref="U55:U64" si="10">J55+L55+Q55+S55</f>
        <v>402.04569701280229</v>
      </c>
      <c r="V55" s="23"/>
      <c r="W55" s="23"/>
    </row>
    <row r="56" spans="1:23" ht="63" x14ac:dyDescent="0.25">
      <c r="A56" s="29">
        <v>2</v>
      </c>
      <c r="B56" s="30" t="s">
        <v>63</v>
      </c>
      <c r="C56" s="31" t="s">
        <v>62</v>
      </c>
      <c r="D56" s="32" t="s">
        <v>25</v>
      </c>
      <c r="E56" s="27">
        <v>581.5</v>
      </c>
      <c r="F56" s="27">
        <f t="shared" si="6"/>
        <v>145.375</v>
      </c>
      <c r="G56" s="27">
        <f>G57*F56/F57</f>
        <v>103.39615931721195</v>
      </c>
      <c r="H56" s="27">
        <v>0</v>
      </c>
      <c r="I56" s="33">
        <v>0</v>
      </c>
      <c r="J56" s="33">
        <f t="shared" si="7"/>
        <v>103.39615931721195</v>
      </c>
      <c r="K56" s="27">
        <v>312.75</v>
      </c>
      <c r="L56" s="27">
        <v>300</v>
      </c>
      <c r="M56" s="27">
        <v>40</v>
      </c>
      <c r="N56" s="33">
        <v>0</v>
      </c>
      <c r="O56" s="33">
        <f>$O$59*M56/$M$59</f>
        <v>26.666666666666668</v>
      </c>
      <c r="P56" s="33">
        <f>$P$59*N56/$N$59</f>
        <v>0</v>
      </c>
      <c r="Q56" s="33">
        <f t="shared" si="8"/>
        <v>26.666666666666668</v>
      </c>
      <c r="R56" s="33">
        <v>100</v>
      </c>
      <c r="S56" s="33">
        <v>100</v>
      </c>
      <c r="T56" s="33">
        <f t="shared" si="9"/>
        <v>598.125</v>
      </c>
      <c r="U56" s="33">
        <f t="shared" si="10"/>
        <v>530.06282598387861</v>
      </c>
      <c r="V56" s="23"/>
      <c r="W56" s="23"/>
    </row>
    <row r="57" spans="1:23" ht="63" x14ac:dyDescent="0.25">
      <c r="A57" s="29">
        <v>3</v>
      </c>
      <c r="B57" s="30" t="s">
        <v>26</v>
      </c>
      <c r="C57" s="31" t="s">
        <v>62</v>
      </c>
      <c r="D57" s="32" t="s">
        <v>25</v>
      </c>
      <c r="E57" s="27">
        <v>703</v>
      </c>
      <c r="F57" s="27">
        <f t="shared" si="6"/>
        <v>175.75</v>
      </c>
      <c r="G57" s="27">
        <v>125</v>
      </c>
      <c r="H57" s="27">
        <v>0</v>
      </c>
      <c r="I57" s="33">
        <v>0</v>
      </c>
      <c r="J57" s="33">
        <f t="shared" si="7"/>
        <v>125</v>
      </c>
      <c r="K57" s="27">
        <v>253.95</v>
      </c>
      <c r="L57" s="27">
        <f t="shared" ref="L57:L64" si="11">$L$56*K57/$K$56</f>
        <v>243.59712230215828</v>
      </c>
      <c r="M57" s="27">
        <v>0</v>
      </c>
      <c r="N57" s="33">
        <v>0</v>
      </c>
      <c r="O57" s="33">
        <f>$O$59*M57/$M$59</f>
        <v>0</v>
      </c>
      <c r="P57" s="33">
        <f>$P$59*N57/$N$59</f>
        <v>0</v>
      </c>
      <c r="Q57" s="33">
        <f t="shared" si="8"/>
        <v>0</v>
      </c>
      <c r="R57" s="33">
        <v>20</v>
      </c>
      <c r="S57" s="33">
        <f t="shared" ref="S57:S64" si="12">$S$56*R57/$R$56</f>
        <v>20</v>
      </c>
      <c r="T57" s="33">
        <f t="shared" si="9"/>
        <v>449.7</v>
      </c>
      <c r="U57" s="33">
        <f t="shared" si="10"/>
        <v>388.59712230215825</v>
      </c>
      <c r="V57" s="23"/>
      <c r="W57" s="23"/>
    </row>
    <row r="58" spans="1:23" ht="63" x14ac:dyDescent="0.25">
      <c r="A58" s="29">
        <v>4</v>
      </c>
      <c r="B58" s="30" t="s">
        <v>64</v>
      </c>
      <c r="C58" s="31" t="s">
        <v>62</v>
      </c>
      <c r="D58" s="32" t="s">
        <v>25</v>
      </c>
      <c r="E58" s="27">
        <v>325</v>
      </c>
      <c r="F58" s="27">
        <f t="shared" si="6"/>
        <v>81.25</v>
      </c>
      <c r="G58" s="27">
        <f>G57*F58/F57</f>
        <v>57.788051209103841</v>
      </c>
      <c r="H58" s="27">
        <v>60</v>
      </c>
      <c r="I58" s="33">
        <f>I55*H58/H55</f>
        <v>57.164634146341463</v>
      </c>
      <c r="J58" s="33">
        <f t="shared" si="7"/>
        <v>114.95268535544531</v>
      </c>
      <c r="K58" s="27">
        <v>225.9</v>
      </c>
      <c r="L58" s="27">
        <f t="shared" si="11"/>
        <v>216.69064748201438</v>
      </c>
      <c r="M58" s="27">
        <v>0</v>
      </c>
      <c r="N58" s="33">
        <v>110</v>
      </c>
      <c r="O58" s="33">
        <f>$O$59*M58/$M$59</f>
        <v>0</v>
      </c>
      <c r="P58" s="33">
        <f>$P$59*N58/$N$59</f>
        <v>47.142857142857146</v>
      </c>
      <c r="Q58" s="33">
        <f t="shared" si="8"/>
        <v>47.142857142857146</v>
      </c>
      <c r="R58" s="33">
        <v>0</v>
      </c>
      <c r="S58" s="33">
        <f t="shared" si="12"/>
        <v>0</v>
      </c>
      <c r="T58" s="33">
        <f t="shared" si="9"/>
        <v>477.15</v>
      </c>
      <c r="U58" s="33">
        <f t="shared" si="10"/>
        <v>378.78618998031686</v>
      </c>
      <c r="V58" s="23"/>
      <c r="W58" s="23"/>
    </row>
    <row r="59" spans="1:23" ht="63" x14ac:dyDescent="0.25">
      <c r="A59" s="29">
        <v>5</v>
      </c>
      <c r="B59" s="30" t="s">
        <v>65</v>
      </c>
      <c r="C59" s="31" t="s">
        <v>62</v>
      </c>
      <c r="D59" s="32" t="s">
        <v>25</v>
      </c>
      <c r="E59" s="27">
        <v>100</v>
      </c>
      <c r="F59" s="27">
        <f t="shared" si="6"/>
        <v>25</v>
      </c>
      <c r="G59" s="27">
        <f>G57*F59/F57</f>
        <v>17.780938833570413</v>
      </c>
      <c r="H59" s="27">
        <v>276.45</v>
      </c>
      <c r="I59" s="33">
        <f>I55*H59/H55</f>
        <v>263.3860518292683</v>
      </c>
      <c r="J59" s="33">
        <f t="shared" si="7"/>
        <v>281.16699066283871</v>
      </c>
      <c r="K59" s="27">
        <v>176.75</v>
      </c>
      <c r="L59" s="27">
        <f t="shared" si="11"/>
        <v>169.54436450839327</v>
      </c>
      <c r="M59" s="27">
        <v>60</v>
      </c>
      <c r="N59" s="33">
        <v>140</v>
      </c>
      <c r="O59" s="33">
        <v>40</v>
      </c>
      <c r="P59" s="33">
        <v>60</v>
      </c>
      <c r="Q59" s="33">
        <f t="shared" si="8"/>
        <v>100</v>
      </c>
      <c r="R59" s="33">
        <v>100</v>
      </c>
      <c r="S59" s="33">
        <f t="shared" si="12"/>
        <v>100</v>
      </c>
      <c r="T59" s="33">
        <f t="shared" si="9"/>
        <v>778.2</v>
      </c>
      <c r="U59" s="33">
        <f t="shared" si="10"/>
        <v>650.71135517123196</v>
      </c>
      <c r="V59" s="23"/>
      <c r="W59" s="23"/>
    </row>
    <row r="60" spans="1:23" ht="63" x14ac:dyDescent="0.25">
      <c r="A60" s="29">
        <v>6</v>
      </c>
      <c r="B60" s="30" t="s">
        <v>59</v>
      </c>
      <c r="C60" s="31" t="s">
        <v>62</v>
      </c>
      <c r="D60" s="32" t="s">
        <v>25</v>
      </c>
      <c r="E60" s="27">
        <v>658.5</v>
      </c>
      <c r="F60" s="27">
        <f t="shared" si="6"/>
        <v>164.625</v>
      </c>
      <c r="G60" s="27">
        <f>G57*F60/F57</f>
        <v>117.08748221906117</v>
      </c>
      <c r="H60" s="27">
        <v>0</v>
      </c>
      <c r="I60" s="33">
        <v>0</v>
      </c>
      <c r="J60" s="33">
        <f t="shared" si="7"/>
        <v>117.08748221906117</v>
      </c>
      <c r="K60" s="27">
        <v>0</v>
      </c>
      <c r="L60" s="27">
        <f t="shared" si="11"/>
        <v>0</v>
      </c>
      <c r="M60" s="27">
        <v>20</v>
      </c>
      <c r="N60" s="33">
        <v>110</v>
      </c>
      <c r="O60" s="33">
        <f>$O$59*M60/$M$59</f>
        <v>13.333333333333334</v>
      </c>
      <c r="P60" s="33">
        <f>$P$59*N60/$N$59</f>
        <v>47.142857142857146</v>
      </c>
      <c r="Q60" s="33">
        <f t="shared" si="8"/>
        <v>60.476190476190482</v>
      </c>
      <c r="R60" s="33">
        <v>0</v>
      </c>
      <c r="S60" s="33">
        <f t="shared" si="12"/>
        <v>0</v>
      </c>
      <c r="T60" s="33">
        <f t="shared" si="9"/>
        <v>294.625</v>
      </c>
      <c r="U60" s="33">
        <f t="shared" si="10"/>
        <v>177.56367269525165</v>
      </c>
      <c r="V60" s="23"/>
      <c r="W60" s="23"/>
    </row>
    <row r="61" spans="1:23" ht="63" x14ac:dyDescent="0.25">
      <c r="A61" s="29">
        <v>7</v>
      </c>
      <c r="B61" s="30" t="s">
        <v>30</v>
      </c>
      <c r="C61" s="31" t="s">
        <v>62</v>
      </c>
      <c r="D61" s="32" t="s">
        <v>25</v>
      </c>
      <c r="E61" s="27">
        <v>10</v>
      </c>
      <c r="F61" s="27">
        <f t="shared" si="6"/>
        <v>2.5</v>
      </c>
      <c r="G61" s="27">
        <f>G57*F61/F57</f>
        <v>1.7780938833570412</v>
      </c>
      <c r="H61" s="27">
        <v>0</v>
      </c>
      <c r="I61" s="33">
        <v>0</v>
      </c>
      <c r="J61" s="33">
        <f t="shared" si="7"/>
        <v>1.7780938833570412</v>
      </c>
      <c r="K61" s="27">
        <v>50.01</v>
      </c>
      <c r="L61" s="27">
        <f t="shared" si="11"/>
        <v>47.97122302158273</v>
      </c>
      <c r="M61" s="27">
        <v>0</v>
      </c>
      <c r="N61" s="33">
        <v>0</v>
      </c>
      <c r="O61" s="33">
        <f>$O$59*M61/$M$59</f>
        <v>0</v>
      </c>
      <c r="P61" s="33">
        <f>$P$59*N61/$N$59</f>
        <v>0</v>
      </c>
      <c r="Q61" s="33">
        <f t="shared" si="8"/>
        <v>0</v>
      </c>
      <c r="R61" s="33">
        <v>0</v>
      </c>
      <c r="S61" s="33">
        <f t="shared" si="12"/>
        <v>0</v>
      </c>
      <c r="T61" s="33">
        <f t="shared" si="9"/>
        <v>52.51</v>
      </c>
      <c r="U61" s="33">
        <f t="shared" si="10"/>
        <v>49.749316904939775</v>
      </c>
      <c r="V61" s="23"/>
      <c r="W61" s="23"/>
    </row>
    <row r="62" spans="1:23" ht="63" x14ac:dyDescent="0.25">
      <c r="A62" s="29">
        <v>8</v>
      </c>
      <c r="B62" s="30" t="s">
        <v>32</v>
      </c>
      <c r="C62" s="31" t="s">
        <v>62</v>
      </c>
      <c r="D62" s="32" t="s">
        <v>25</v>
      </c>
      <c r="E62" s="27">
        <v>160.465</v>
      </c>
      <c r="F62" s="27">
        <f t="shared" si="6"/>
        <v>40.116250000000001</v>
      </c>
      <c r="G62" s="27">
        <f>G57*F62/F57</f>
        <v>28.532183499288763</v>
      </c>
      <c r="H62" s="27">
        <v>149.55000000000001</v>
      </c>
      <c r="I62" s="33">
        <f>I55*H62/H55</f>
        <v>142.4828506097561</v>
      </c>
      <c r="J62" s="33">
        <f t="shared" si="7"/>
        <v>171.01503410904485</v>
      </c>
      <c r="K62" s="27">
        <v>126.2</v>
      </c>
      <c r="L62" s="27">
        <f t="shared" si="11"/>
        <v>121.05515587529976</v>
      </c>
      <c r="M62" s="27">
        <v>20</v>
      </c>
      <c r="N62" s="33">
        <v>50</v>
      </c>
      <c r="O62" s="33">
        <f>$O$59*M62/$M$59</f>
        <v>13.333333333333334</v>
      </c>
      <c r="P62" s="33">
        <f>$P$59*N62/$N$59</f>
        <v>21.428571428571427</v>
      </c>
      <c r="Q62" s="33">
        <f t="shared" si="8"/>
        <v>34.761904761904759</v>
      </c>
      <c r="R62" s="33">
        <v>100</v>
      </c>
      <c r="S62" s="33">
        <f t="shared" si="12"/>
        <v>100</v>
      </c>
      <c r="T62" s="33">
        <f t="shared" si="9"/>
        <v>485.86625000000004</v>
      </c>
      <c r="U62" s="33">
        <f t="shared" si="10"/>
        <v>426.83209474624937</v>
      </c>
      <c r="V62" s="23"/>
      <c r="W62" s="23"/>
    </row>
    <row r="63" spans="1:23" ht="63" x14ac:dyDescent="0.25">
      <c r="A63" s="29">
        <v>9</v>
      </c>
      <c r="B63" s="30" t="s">
        <v>66</v>
      </c>
      <c r="C63" s="31" t="s">
        <v>62</v>
      </c>
      <c r="D63" s="32" t="s">
        <v>25</v>
      </c>
      <c r="E63" s="27">
        <v>235</v>
      </c>
      <c r="F63" s="27">
        <f t="shared" si="6"/>
        <v>58.75</v>
      </c>
      <c r="G63" s="27">
        <f>G57*F63/F57</f>
        <v>41.785206258890469</v>
      </c>
      <c r="H63" s="27">
        <v>190.65</v>
      </c>
      <c r="I63" s="33">
        <f>I55*H63/H55</f>
        <v>181.640625</v>
      </c>
      <c r="J63" s="33">
        <f t="shared" si="7"/>
        <v>223.42583125889047</v>
      </c>
      <c r="K63" s="27">
        <v>56.65</v>
      </c>
      <c r="L63" s="27">
        <f t="shared" si="11"/>
        <v>54.34052757793765</v>
      </c>
      <c r="M63" s="27">
        <v>20</v>
      </c>
      <c r="N63" s="33">
        <v>0</v>
      </c>
      <c r="O63" s="33">
        <f>$O$59*M63/$M$59</f>
        <v>13.333333333333334</v>
      </c>
      <c r="P63" s="33">
        <f>$P$59*N63/$N$59</f>
        <v>0</v>
      </c>
      <c r="Q63" s="33">
        <f t="shared" si="8"/>
        <v>13.333333333333334</v>
      </c>
      <c r="R63" s="33">
        <v>45</v>
      </c>
      <c r="S63" s="33">
        <f t="shared" si="12"/>
        <v>45</v>
      </c>
      <c r="T63" s="33">
        <f t="shared" si="9"/>
        <v>371.05</v>
      </c>
      <c r="U63" s="33">
        <f t="shared" si="10"/>
        <v>336.0996921701614</v>
      </c>
      <c r="V63" s="23"/>
      <c r="W63" s="23"/>
    </row>
    <row r="64" spans="1:23" ht="63" x14ac:dyDescent="0.25">
      <c r="A64" s="29">
        <v>10</v>
      </c>
      <c r="B64" s="30" t="s">
        <v>33</v>
      </c>
      <c r="C64" s="31" t="s">
        <v>62</v>
      </c>
      <c r="D64" s="32" t="s">
        <v>25</v>
      </c>
      <c r="E64" s="27">
        <v>285.85000000000002</v>
      </c>
      <c r="F64" s="27">
        <f t="shared" si="6"/>
        <v>71.462500000000006</v>
      </c>
      <c r="G64" s="27">
        <f>G57*F64/F57</f>
        <v>50.826813655761022</v>
      </c>
      <c r="H64" s="27">
        <v>108.09</v>
      </c>
      <c r="I64" s="33">
        <f>I55*H64/H55</f>
        <v>102.98208841463413</v>
      </c>
      <c r="J64" s="33">
        <f t="shared" si="7"/>
        <v>153.80890207039516</v>
      </c>
      <c r="K64" s="27">
        <v>13.4</v>
      </c>
      <c r="L64" s="27">
        <f t="shared" si="11"/>
        <v>12.853717026378897</v>
      </c>
      <c r="M64" s="27">
        <v>0</v>
      </c>
      <c r="N64" s="33">
        <v>0</v>
      </c>
      <c r="O64" s="33">
        <f>$O$59*M64/$M$59</f>
        <v>0</v>
      </c>
      <c r="P64" s="33">
        <f>$P$59*N64/$N$59</f>
        <v>0</v>
      </c>
      <c r="Q64" s="33">
        <f t="shared" si="8"/>
        <v>0</v>
      </c>
      <c r="R64" s="33">
        <v>0</v>
      </c>
      <c r="S64" s="33">
        <f t="shared" si="12"/>
        <v>0</v>
      </c>
      <c r="T64" s="33">
        <f t="shared" si="9"/>
        <v>192.95250000000001</v>
      </c>
      <c r="U64" s="33">
        <f t="shared" si="10"/>
        <v>166.66261909677405</v>
      </c>
      <c r="V64" s="23"/>
      <c r="W64" s="23"/>
    </row>
    <row r="66" spans="1:23" ht="26.25" customHeight="1" x14ac:dyDescent="0.25">
      <c r="A66" s="14" t="s">
        <v>67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spans="1:23" ht="47.25" customHeight="1" x14ac:dyDescent="0.25">
      <c r="A67" s="20" t="s">
        <v>1</v>
      </c>
      <c r="B67" s="20" t="s">
        <v>2</v>
      </c>
      <c r="C67" s="20" t="s">
        <v>3</v>
      </c>
      <c r="D67" s="20" t="s">
        <v>4</v>
      </c>
      <c r="E67" s="13" t="s">
        <v>5</v>
      </c>
      <c r="F67" s="13"/>
      <c r="G67" s="13"/>
      <c r="H67" s="13"/>
      <c r="I67" s="13"/>
      <c r="J67" s="20"/>
      <c r="K67" s="13" t="s">
        <v>6</v>
      </c>
      <c r="L67" s="13"/>
      <c r="M67" s="13" t="s">
        <v>7</v>
      </c>
      <c r="N67" s="13"/>
      <c r="O67" s="20"/>
      <c r="P67" s="20"/>
      <c r="Q67" s="20"/>
      <c r="R67" s="12" t="s">
        <v>8</v>
      </c>
      <c r="S67" s="12"/>
      <c r="T67" s="20" t="s">
        <v>9</v>
      </c>
      <c r="U67" s="34" t="s">
        <v>29</v>
      </c>
      <c r="V67" s="23"/>
      <c r="W67" s="23"/>
    </row>
    <row r="68" spans="1:23" ht="77.25" x14ac:dyDescent="0.25">
      <c r="A68" s="11"/>
      <c r="B68" s="11"/>
      <c r="C68" s="11"/>
      <c r="D68" s="11"/>
      <c r="E68" s="25" t="s">
        <v>10</v>
      </c>
      <c r="F68" s="25" t="s">
        <v>11</v>
      </c>
      <c r="G68" s="25" t="s">
        <v>12</v>
      </c>
      <c r="H68" s="25" t="s">
        <v>13</v>
      </c>
      <c r="I68" s="26" t="s">
        <v>14</v>
      </c>
      <c r="J68" s="26" t="s">
        <v>15</v>
      </c>
      <c r="K68" s="25" t="s">
        <v>10</v>
      </c>
      <c r="L68" s="25" t="s">
        <v>68</v>
      </c>
      <c r="M68" s="25" t="s">
        <v>17</v>
      </c>
      <c r="N68" s="25" t="s">
        <v>17</v>
      </c>
      <c r="O68" s="25" t="s">
        <v>18</v>
      </c>
      <c r="P68" s="25" t="s">
        <v>19</v>
      </c>
      <c r="Q68" s="26" t="s">
        <v>20</v>
      </c>
      <c r="R68" s="25" t="s">
        <v>21</v>
      </c>
      <c r="S68" s="25" t="s">
        <v>22</v>
      </c>
      <c r="T68" s="27"/>
      <c r="U68" s="28"/>
      <c r="V68" s="23"/>
      <c r="W68" s="23"/>
    </row>
    <row r="69" spans="1:23" ht="47.25" x14ac:dyDescent="0.25">
      <c r="A69" s="29">
        <v>1</v>
      </c>
      <c r="B69" s="55" t="s">
        <v>42</v>
      </c>
      <c r="C69" s="31" t="s">
        <v>69</v>
      </c>
      <c r="D69" s="32" t="s">
        <v>25</v>
      </c>
      <c r="E69" s="27">
        <v>14.62</v>
      </c>
      <c r="F69" s="27">
        <f t="shared" ref="F69:F74" si="13">E69/4</f>
        <v>3.6549999999999998</v>
      </c>
      <c r="G69" s="27">
        <f>$G$73*F69/$F$73</f>
        <v>2.0478714463407255</v>
      </c>
      <c r="H69" s="27">
        <v>303</v>
      </c>
      <c r="I69" s="33">
        <f>I71*H69/H71</f>
        <v>304.82897384305835</v>
      </c>
      <c r="J69" s="33">
        <f t="shared" ref="J69:J74" si="14">G69+I69</f>
        <v>306.87684528939906</v>
      </c>
      <c r="K69" s="27">
        <v>41.05</v>
      </c>
      <c r="L69" s="33">
        <f>$L$74*K69/$K$74</f>
        <v>36.21526246140273</v>
      </c>
      <c r="M69" s="27">
        <v>50</v>
      </c>
      <c r="N69" s="33">
        <v>0</v>
      </c>
      <c r="O69" s="33">
        <v>40</v>
      </c>
      <c r="P69" s="33">
        <f>$P$59*N69/$N$59</f>
        <v>0</v>
      </c>
      <c r="Q69" s="33">
        <f t="shared" ref="Q69:Q74" si="15">O69+P69</f>
        <v>40</v>
      </c>
      <c r="R69" s="33">
        <v>45</v>
      </c>
      <c r="S69" s="33">
        <f>$S$74*R69/$R$74</f>
        <v>45</v>
      </c>
      <c r="T69" s="33">
        <f t="shared" ref="T69:T74" si="16">F69+H69+K69+M69+N69+R69</f>
        <v>442.70499999999998</v>
      </c>
      <c r="U69" s="33">
        <f t="shared" ref="U69:U74" si="17">J69+L69+Q69+S69</f>
        <v>428.0921077508018</v>
      </c>
      <c r="V69" s="23"/>
      <c r="W69" s="23"/>
    </row>
    <row r="70" spans="1:23" ht="47.25" x14ac:dyDescent="0.25">
      <c r="A70" s="29">
        <v>2</v>
      </c>
      <c r="B70" s="55" t="s">
        <v>43</v>
      </c>
      <c r="C70" s="31" t="s">
        <v>69</v>
      </c>
      <c r="D70" s="32" t="s">
        <v>25</v>
      </c>
      <c r="E70" s="27">
        <v>230</v>
      </c>
      <c r="F70" s="27">
        <f t="shared" si="13"/>
        <v>57.5</v>
      </c>
      <c r="G70" s="27">
        <f>$G$73*F70/$F$73</f>
        <v>32.216855858985419</v>
      </c>
      <c r="H70" s="27">
        <v>256.5</v>
      </c>
      <c r="I70" s="33">
        <f>I71*H70/H71</f>
        <v>258.04828973843058</v>
      </c>
      <c r="J70" s="33">
        <f t="shared" si="14"/>
        <v>290.26514559741599</v>
      </c>
      <c r="K70" s="27">
        <v>31.8</v>
      </c>
      <c r="L70" s="33">
        <f>$L$74*K70/$K$74</f>
        <v>28.054697838553153</v>
      </c>
      <c r="M70" s="27">
        <v>50</v>
      </c>
      <c r="N70" s="33">
        <v>0</v>
      </c>
      <c r="O70" s="33">
        <f>$O$69*M70/$M$69</f>
        <v>40</v>
      </c>
      <c r="P70" s="33">
        <f>$P$59*N70/$N$59</f>
        <v>0</v>
      </c>
      <c r="Q70" s="33">
        <f t="shared" si="15"/>
        <v>40</v>
      </c>
      <c r="R70" s="33">
        <v>20</v>
      </c>
      <c r="S70" s="33">
        <f>$S$74*R70/$R$74</f>
        <v>20</v>
      </c>
      <c r="T70" s="33">
        <f t="shared" si="16"/>
        <v>415.8</v>
      </c>
      <c r="U70" s="33">
        <f t="shared" si="17"/>
        <v>378.31984343596912</v>
      </c>
      <c r="V70" s="23"/>
      <c r="W70" s="23"/>
    </row>
    <row r="71" spans="1:23" ht="47.25" x14ac:dyDescent="0.25">
      <c r="A71" s="29">
        <v>3</v>
      </c>
      <c r="B71" s="55" t="s">
        <v>44</v>
      </c>
      <c r="C71" s="31" t="s">
        <v>69</v>
      </c>
      <c r="D71" s="32" t="s">
        <v>25</v>
      </c>
      <c r="E71" s="27">
        <v>25</v>
      </c>
      <c r="F71" s="27">
        <f t="shared" si="13"/>
        <v>6.25</v>
      </c>
      <c r="G71" s="27">
        <f>$G$73*F71/$F$73</f>
        <v>3.5018321585853718</v>
      </c>
      <c r="H71" s="27">
        <v>372.75</v>
      </c>
      <c r="I71" s="33">
        <v>375</v>
      </c>
      <c r="J71" s="33">
        <f t="shared" si="14"/>
        <v>378.50183215858539</v>
      </c>
      <c r="K71" s="27">
        <v>9.4499999999999993</v>
      </c>
      <c r="L71" s="33">
        <f>$L$74*K71/$K$74</f>
        <v>8.3370092633436261</v>
      </c>
      <c r="M71" s="27">
        <v>0</v>
      </c>
      <c r="N71" s="33">
        <v>0</v>
      </c>
      <c r="O71" s="33">
        <f>$O$69*M71/$M$69</f>
        <v>0</v>
      </c>
      <c r="P71" s="33">
        <f>$P$59*N71/$N$59</f>
        <v>0</v>
      </c>
      <c r="Q71" s="33">
        <f t="shared" si="15"/>
        <v>0</v>
      </c>
      <c r="R71" s="33">
        <v>0</v>
      </c>
      <c r="S71" s="33">
        <f>$S$74*R71/$R$74</f>
        <v>0</v>
      </c>
      <c r="T71" s="33">
        <f t="shared" si="16"/>
        <v>388.45</v>
      </c>
      <c r="U71" s="33">
        <f t="shared" si="17"/>
        <v>386.83884142192903</v>
      </c>
      <c r="V71" s="23"/>
      <c r="W71" s="23"/>
    </row>
    <row r="72" spans="1:23" ht="47.25" x14ac:dyDescent="0.25">
      <c r="A72" s="29">
        <v>4</v>
      </c>
      <c r="B72" s="55" t="s">
        <v>49</v>
      </c>
      <c r="C72" s="31" t="s">
        <v>69</v>
      </c>
      <c r="D72" s="32" t="s">
        <v>25</v>
      </c>
      <c r="E72" s="27">
        <v>451.9</v>
      </c>
      <c r="F72" s="27">
        <f t="shared" si="13"/>
        <v>112.97499999999999</v>
      </c>
      <c r="G72" s="27">
        <f>$G$73*F72/$F$73</f>
        <v>63.299118098589183</v>
      </c>
      <c r="H72" s="27">
        <v>15</v>
      </c>
      <c r="I72" s="33">
        <f>$I$71*H72/$H$71</f>
        <v>15.090543259557345</v>
      </c>
      <c r="J72" s="33">
        <f t="shared" si="14"/>
        <v>78.389661358146526</v>
      </c>
      <c r="K72" s="27">
        <v>4.6500000000000004</v>
      </c>
      <c r="L72" s="33">
        <f>$L$74*K72/$K$74</f>
        <v>4.1023378914865463</v>
      </c>
      <c r="M72" s="27">
        <v>0</v>
      </c>
      <c r="N72" s="33">
        <v>0</v>
      </c>
      <c r="O72" s="33">
        <f>$O$69*M72/$M$69</f>
        <v>0</v>
      </c>
      <c r="P72" s="33">
        <f>$P$59*N72/$N$59</f>
        <v>0</v>
      </c>
      <c r="Q72" s="33">
        <f t="shared" si="15"/>
        <v>0</v>
      </c>
      <c r="R72" s="33">
        <v>0</v>
      </c>
      <c r="S72" s="33">
        <f>$S$74*R72/$R$74</f>
        <v>0</v>
      </c>
      <c r="T72" s="33">
        <f t="shared" si="16"/>
        <v>132.625</v>
      </c>
      <c r="U72" s="33">
        <f t="shared" si="17"/>
        <v>82.491999249633068</v>
      </c>
      <c r="V72" s="23"/>
      <c r="W72" s="23"/>
    </row>
    <row r="73" spans="1:23" ht="47.25" x14ac:dyDescent="0.25">
      <c r="A73" s="29">
        <v>5</v>
      </c>
      <c r="B73" s="56" t="s">
        <v>45</v>
      </c>
      <c r="C73" s="31" t="s">
        <v>69</v>
      </c>
      <c r="D73" s="32" t="s">
        <v>25</v>
      </c>
      <c r="E73" s="27">
        <v>892.39</v>
      </c>
      <c r="F73" s="27">
        <f t="shared" si="13"/>
        <v>223.0975</v>
      </c>
      <c r="G73" s="27">
        <v>125</v>
      </c>
      <c r="H73" s="27">
        <v>135.12</v>
      </c>
      <c r="I73" s="33">
        <f>$I$71*H73/$H$71</f>
        <v>135.93561368209257</v>
      </c>
      <c r="J73" s="33">
        <f t="shared" si="14"/>
        <v>260.93561368209259</v>
      </c>
      <c r="K73" s="27">
        <v>162.69999999999999</v>
      </c>
      <c r="L73" s="33">
        <f>$L$74*K73/$K$74</f>
        <v>143.53771504190559</v>
      </c>
      <c r="M73" s="27">
        <v>50</v>
      </c>
      <c r="N73" s="33">
        <v>140</v>
      </c>
      <c r="O73" s="33">
        <f>$O$69*M73/$M$69</f>
        <v>40</v>
      </c>
      <c r="P73" s="33">
        <v>60</v>
      </c>
      <c r="Q73" s="33">
        <f t="shared" si="15"/>
        <v>100</v>
      </c>
      <c r="R73" s="33">
        <v>45</v>
      </c>
      <c r="S73" s="33">
        <f>$S$74*R73/$R$74</f>
        <v>45</v>
      </c>
      <c r="T73" s="33">
        <f t="shared" si="16"/>
        <v>755.91750000000002</v>
      </c>
      <c r="U73" s="33">
        <f t="shared" si="17"/>
        <v>549.47332872399818</v>
      </c>
      <c r="V73" s="23"/>
      <c r="W73" s="23"/>
    </row>
    <row r="74" spans="1:23" s="18" customFormat="1" ht="47.25" x14ac:dyDescent="0.25">
      <c r="A74" s="57">
        <v>6</v>
      </c>
      <c r="B74" s="55" t="s">
        <v>46</v>
      </c>
      <c r="C74" s="31" t="s">
        <v>69</v>
      </c>
      <c r="D74" s="32" t="s">
        <v>25</v>
      </c>
      <c r="E74" s="27">
        <v>310</v>
      </c>
      <c r="F74" s="27">
        <f t="shared" si="13"/>
        <v>77.5</v>
      </c>
      <c r="G74" s="27">
        <f>G73*F74/F73</f>
        <v>43.422718766458608</v>
      </c>
      <c r="H74" s="27">
        <v>0</v>
      </c>
      <c r="I74" s="33">
        <f>$I$71*H74/$H$71</f>
        <v>0</v>
      </c>
      <c r="J74" s="33">
        <f t="shared" si="14"/>
        <v>43.422718766458608</v>
      </c>
      <c r="K74" s="27">
        <v>340.05</v>
      </c>
      <c r="L74" s="27">
        <v>300</v>
      </c>
      <c r="M74" s="27">
        <v>0</v>
      </c>
      <c r="N74" s="33">
        <v>80</v>
      </c>
      <c r="O74" s="33">
        <f>$O$69*M74/$M$69</f>
        <v>0</v>
      </c>
      <c r="P74" s="33">
        <f>$P$59*N74/$N$59</f>
        <v>34.285714285714285</v>
      </c>
      <c r="Q74" s="33">
        <f t="shared" si="15"/>
        <v>34.285714285714285</v>
      </c>
      <c r="R74" s="33">
        <v>20</v>
      </c>
      <c r="S74" s="33">
        <f>$S$56*R74/$R$56</f>
        <v>20</v>
      </c>
      <c r="T74" s="33">
        <f t="shared" si="16"/>
        <v>517.54999999999995</v>
      </c>
      <c r="U74" s="33">
        <f t="shared" si="17"/>
        <v>397.70843305217289</v>
      </c>
      <c r="V74" s="23"/>
      <c r="W74" s="23"/>
    </row>
    <row r="75" spans="1:23" x14ac:dyDescent="0.25">
      <c r="A75" s="38"/>
      <c r="B75" s="39"/>
      <c r="C75" s="39"/>
      <c r="K75" s="17"/>
    </row>
    <row r="76" spans="1:23" ht="15" customHeight="1" x14ac:dyDescent="0.25">
      <c r="A76" s="14" t="s">
        <v>70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</row>
    <row r="77" spans="1:23" ht="48.75" customHeight="1" x14ac:dyDescent="0.25">
      <c r="A77" s="20" t="s">
        <v>1</v>
      </c>
      <c r="B77" s="20" t="s">
        <v>2</v>
      </c>
      <c r="C77" s="20" t="s">
        <v>3</v>
      </c>
      <c r="D77" s="20" t="s">
        <v>4</v>
      </c>
      <c r="E77" s="13" t="s">
        <v>5</v>
      </c>
      <c r="F77" s="13"/>
      <c r="G77" s="13"/>
      <c r="H77" s="13"/>
      <c r="I77" s="13"/>
      <c r="J77" s="20"/>
      <c r="K77" s="13" t="s">
        <v>6</v>
      </c>
      <c r="L77" s="13"/>
      <c r="M77" s="13" t="s">
        <v>7</v>
      </c>
      <c r="N77" s="13"/>
      <c r="O77" s="20"/>
      <c r="P77" s="20"/>
      <c r="Q77" s="20"/>
      <c r="R77" s="12" t="s">
        <v>8</v>
      </c>
      <c r="S77" s="12"/>
      <c r="T77" s="20" t="s">
        <v>9</v>
      </c>
      <c r="U77" s="34" t="s">
        <v>29</v>
      </c>
      <c r="V77" s="23"/>
      <c r="W77" s="23"/>
    </row>
    <row r="78" spans="1:23" ht="77.25" x14ac:dyDescent="0.25">
      <c r="A78" s="11"/>
      <c r="B78" s="11"/>
      <c r="C78" s="11"/>
      <c r="D78" s="11"/>
      <c r="E78" s="25" t="s">
        <v>10</v>
      </c>
      <c r="F78" s="25" t="s">
        <v>11</v>
      </c>
      <c r="G78" s="25" t="s">
        <v>12</v>
      </c>
      <c r="H78" s="25" t="s">
        <v>13</v>
      </c>
      <c r="I78" s="26" t="s">
        <v>14</v>
      </c>
      <c r="J78" s="26" t="s">
        <v>15</v>
      </c>
      <c r="K78" s="25" t="s">
        <v>10</v>
      </c>
      <c r="L78" s="25" t="s">
        <v>68</v>
      </c>
      <c r="M78" s="25" t="s">
        <v>17</v>
      </c>
      <c r="N78" s="25" t="s">
        <v>17</v>
      </c>
      <c r="O78" s="25" t="s">
        <v>18</v>
      </c>
      <c r="P78" s="25" t="s">
        <v>19</v>
      </c>
      <c r="Q78" s="26" t="s">
        <v>20</v>
      </c>
      <c r="R78" s="25" t="s">
        <v>21</v>
      </c>
      <c r="S78" s="25" t="s">
        <v>22</v>
      </c>
      <c r="T78" s="27"/>
      <c r="U78" s="28"/>
      <c r="V78" s="23"/>
      <c r="W78" s="23"/>
    </row>
    <row r="79" spans="1:23" ht="47.25" x14ac:dyDescent="0.25">
      <c r="A79" s="29">
        <v>1</v>
      </c>
      <c r="B79" s="30" t="s">
        <v>61</v>
      </c>
      <c r="C79" s="31" t="s">
        <v>71</v>
      </c>
      <c r="D79" s="32" t="s">
        <v>25</v>
      </c>
      <c r="E79" s="27">
        <v>39.625</v>
      </c>
      <c r="F79" s="27">
        <f t="shared" ref="F79:F84" si="18">E79/4</f>
        <v>9.90625</v>
      </c>
      <c r="G79" s="27">
        <f>$G$73*F79/$F$73</f>
        <v>5.5504039713578148</v>
      </c>
      <c r="H79" s="27">
        <v>393.6</v>
      </c>
      <c r="I79" s="33">
        <v>375</v>
      </c>
      <c r="J79" s="33">
        <f t="shared" ref="J79:J84" si="19">G79+I79</f>
        <v>380.55040397135781</v>
      </c>
      <c r="K79" s="27">
        <v>0</v>
      </c>
      <c r="L79" s="33">
        <f>$L$74*K79/$K$74</f>
        <v>0</v>
      </c>
      <c r="M79" s="27">
        <v>30</v>
      </c>
      <c r="N79" s="33">
        <v>0</v>
      </c>
      <c r="O79" s="33">
        <f>$O$84*M79/$M$84</f>
        <v>20</v>
      </c>
      <c r="P79" s="33">
        <f>$P$84*N79/$N$84</f>
        <v>0</v>
      </c>
      <c r="Q79" s="33">
        <f t="shared" ref="Q79:Q84" si="20">O79+P79</f>
        <v>20</v>
      </c>
      <c r="R79" s="33">
        <v>0</v>
      </c>
      <c r="S79" s="33">
        <f>$S$84*R79/$R$84</f>
        <v>0</v>
      </c>
      <c r="T79" s="33">
        <f t="shared" ref="T79:T84" si="21">F79+H79+K79+M79+N79+R79</f>
        <v>433.50625000000002</v>
      </c>
      <c r="U79" s="33">
        <f t="shared" ref="U79:U84" si="22">J79+L79+Q79+S79</f>
        <v>400.55040397135781</v>
      </c>
      <c r="V79" s="23"/>
      <c r="W79" s="23"/>
    </row>
    <row r="80" spans="1:23" ht="47.25" x14ac:dyDescent="0.25">
      <c r="A80" s="29">
        <v>2</v>
      </c>
      <c r="B80" s="30" t="s">
        <v>63</v>
      </c>
      <c r="C80" s="31" t="s">
        <v>71</v>
      </c>
      <c r="D80" s="32" t="s">
        <v>25</v>
      </c>
      <c r="E80" s="27">
        <v>581.5</v>
      </c>
      <c r="F80" s="27">
        <f t="shared" si="18"/>
        <v>145.375</v>
      </c>
      <c r="G80" s="27">
        <v>125</v>
      </c>
      <c r="H80" s="27">
        <v>0</v>
      </c>
      <c r="I80" s="33">
        <f>$I$79*H80/$H$79</f>
        <v>0</v>
      </c>
      <c r="J80" s="33">
        <f t="shared" si="19"/>
        <v>125</v>
      </c>
      <c r="K80" s="27">
        <v>312.75</v>
      </c>
      <c r="L80" s="33">
        <v>300</v>
      </c>
      <c r="M80" s="27">
        <v>40</v>
      </c>
      <c r="N80" s="33">
        <v>0</v>
      </c>
      <c r="O80" s="33">
        <f>$O$84*M80/$M$84</f>
        <v>26.666666666666668</v>
      </c>
      <c r="P80" s="33">
        <f>$P$84*N80/$N$84</f>
        <v>0</v>
      </c>
      <c r="Q80" s="33">
        <f t="shared" si="20"/>
        <v>26.666666666666668</v>
      </c>
      <c r="R80" s="33">
        <v>100</v>
      </c>
      <c r="S80" s="33">
        <f>$S$84*R80/$R$84</f>
        <v>100</v>
      </c>
      <c r="T80" s="33">
        <f t="shared" si="21"/>
        <v>598.125</v>
      </c>
      <c r="U80" s="33">
        <f t="shared" si="22"/>
        <v>551.66666666666674</v>
      </c>
      <c r="V80" s="23"/>
      <c r="W80" s="23"/>
    </row>
    <row r="81" spans="1:23" ht="47.25" x14ac:dyDescent="0.25">
      <c r="A81" s="29">
        <v>3</v>
      </c>
      <c r="B81" s="30" t="s">
        <v>26</v>
      </c>
      <c r="C81" s="31" t="s">
        <v>71</v>
      </c>
      <c r="D81" s="32" t="s">
        <v>25</v>
      </c>
      <c r="E81" s="27">
        <v>703</v>
      </c>
      <c r="F81" s="27">
        <f t="shared" si="18"/>
        <v>175.75</v>
      </c>
      <c r="G81" s="27">
        <f>$G$73*F81/$F$73</f>
        <v>98.471520299420661</v>
      </c>
      <c r="H81" s="27">
        <v>0</v>
      </c>
      <c r="I81" s="33">
        <f>$I$79*H81/$H$79</f>
        <v>0</v>
      </c>
      <c r="J81" s="33">
        <f t="shared" si="19"/>
        <v>98.471520299420661</v>
      </c>
      <c r="K81" s="27">
        <v>253.95</v>
      </c>
      <c r="L81" s="33">
        <f>$L$80*K81/$K$80</f>
        <v>243.59712230215828</v>
      </c>
      <c r="M81" s="27">
        <v>0</v>
      </c>
      <c r="N81" s="33">
        <v>0</v>
      </c>
      <c r="O81" s="33">
        <f>$O$84*M81/$M$84</f>
        <v>0</v>
      </c>
      <c r="P81" s="33">
        <f>$P$84*N81/$N$84</f>
        <v>0</v>
      </c>
      <c r="Q81" s="33">
        <f t="shared" si="20"/>
        <v>0</v>
      </c>
      <c r="R81" s="33">
        <v>20</v>
      </c>
      <c r="S81" s="33">
        <f>$S$84*R81/$R$84</f>
        <v>20</v>
      </c>
      <c r="T81" s="33">
        <f t="shared" si="21"/>
        <v>449.7</v>
      </c>
      <c r="U81" s="33">
        <f t="shared" si="22"/>
        <v>362.06864260157897</v>
      </c>
      <c r="V81" s="23"/>
      <c r="W81" s="23"/>
    </row>
    <row r="82" spans="1:23" ht="47.25" x14ac:dyDescent="0.25">
      <c r="A82" s="29">
        <v>4</v>
      </c>
      <c r="B82" s="30" t="s">
        <v>72</v>
      </c>
      <c r="C82" s="31" t="s">
        <v>71</v>
      </c>
      <c r="D82" s="32" t="s">
        <v>25</v>
      </c>
      <c r="E82" s="27">
        <v>313.02499999999998</v>
      </c>
      <c r="F82" s="27">
        <f t="shared" si="18"/>
        <v>78.256249999999994</v>
      </c>
      <c r="G82" s="27">
        <f>$G$73*F82/$F$73</f>
        <v>43.846440457647439</v>
      </c>
      <c r="H82" s="27">
        <v>46.65</v>
      </c>
      <c r="I82" s="33">
        <f>$I$79*H82/$H$79</f>
        <v>44.445503048780488</v>
      </c>
      <c r="J82" s="33">
        <f t="shared" si="19"/>
        <v>88.291943506427927</v>
      </c>
      <c r="K82" s="27">
        <v>46.6</v>
      </c>
      <c r="L82" s="33">
        <f>$L$80*K82/$K$80</f>
        <v>44.700239808153476</v>
      </c>
      <c r="M82" s="27">
        <v>60</v>
      </c>
      <c r="N82" s="33">
        <v>110</v>
      </c>
      <c r="O82" s="33">
        <f>$O$84*M82/$M$84</f>
        <v>40</v>
      </c>
      <c r="P82" s="33">
        <f>$P$84*N82/$N$84</f>
        <v>47.142857142857146</v>
      </c>
      <c r="Q82" s="33">
        <f t="shared" si="20"/>
        <v>87.142857142857139</v>
      </c>
      <c r="R82" s="33">
        <v>0</v>
      </c>
      <c r="S82" s="33">
        <f>$S$84*R82/$R$84</f>
        <v>0</v>
      </c>
      <c r="T82" s="33">
        <f t="shared" si="21"/>
        <v>341.50625000000002</v>
      </c>
      <c r="U82" s="33">
        <f t="shared" si="22"/>
        <v>220.13504045743855</v>
      </c>
      <c r="V82" s="23"/>
      <c r="W82" s="23"/>
    </row>
    <row r="83" spans="1:23" ht="47.25" x14ac:dyDescent="0.25">
      <c r="A83" s="29">
        <v>5</v>
      </c>
      <c r="B83" s="30" t="s">
        <v>64</v>
      </c>
      <c r="C83" s="31" t="s">
        <v>71</v>
      </c>
      <c r="D83" s="32" t="s">
        <v>25</v>
      </c>
      <c r="E83" s="27">
        <v>325</v>
      </c>
      <c r="F83" s="27">
        <f t="shared" si="18"/>
        <v>81.25</v>
      </c>
      <c r="G83" s="27">
        <v>125</v>
      </c>
      <c r="H83" s="27">
        <v>60</v>
      </c>
      <c r="I83" s="33">
        <f>$I$79*H83/$H$79</f>
        <v>57.164634146341463</v>
      </c>
      <c r="J83" s="33">
        <f t="shared" si="19"/>
        <v>182.16463414634146</v>
      </c>
      <c r="K83" s="27">
        <v>225.9</v>
      </c>
      <c r="L83" s="33">
        <f>$L$80*K83/$K$80</f>
        <v>216.69064748201438</v>
      </c>
      <c r="M83" s="27">
        <v>0</v>
      </c>
      <c r="N83" s="33">
        <v>110</v>
      </c>
      <c r="O83" s="33">
        <f>$O$84*M83/$M$84</f>
        <v>0</v>
      </c>
      <c r="P83" s="33">
        <f>$P$84*N83/$N$84</f>
        <v>47.142857142857146</v>
      </c>
      <c r="Q83" s="33">
        <f t="shared" si="20"/>
        <v>47.142857142857146</v>
      </c>
      <c r="R83" s="33">
        <v>0</v>
      </c>
      <c r="S83" s="33">
        <f>$S$84*R83/$R$84</f>
        <v>0</v>
      </c>
      <c r="T83" s="33">
        <f t="shared" si="21"/>
        <v>477.15</v>
      </c>
      <c r="U83" s="33">
        <f t="shared" si="22"/>
        <v>445.99813877121301</v>
      </c>
      <c r="V83" s="23"/>
      <c r="W83" s="23"/>
    </row>
    <row r="84" spans="1:23" ht="47.25" x14ac:dyDescent="0.25">
      <c r="A84" s="29">
        <v>6</v>
      </c>
      <c r="B84" s="30" t="s">
        <v>27</v>
      </c>
      <c r="C84" s="31" t="s">
        <v>71</v>
      </c>
      <c r="D84" s="32" t="s">
        <v>25</v>
      </c>
      <c r="E84" s="27">
        <v>100</v>
      </c>
      <c r="F84" s="27">
        <f t="shared" si="18"/>
        <v>25</v>
      </c>
      <c r="G84" s="27">
        <f>G83*F84/F83</f>
        <v>38.46153846153846</v>
      </c>
      <c r="H84" s="27">
        <v>276.45</v>
      </c>
      <c r="I84" s="33">
        <f>$I$79*H84/$H$79</f>
        <v>263.3860518292683</v>
      </c>
      <c r="J84" s="33">
        <f t="shared" si="19"/>
        <v>301.84759029080675</v>
      </c>
      <c r="K84" s="27">
        <v>176.75</v>
      </c>
      <c r="L84" s="33">
        <f>$L$80*K84/$K$80</f>
        <v>169.54436450839327</v>
      </c>
      <c r="M84" s="27">
        <v>60</v>
      </c>
      <c r="N84" s="33">
        <v>140</v>
      </c>
      <c r="O84" s="33">
        <v>40</v>
      </c>
      <c r="P84" s="33">
        <v>60</v>
      </c>
      <c r="Q84" s="33">
        <f t="shared" si="20"/>
        <v>100</v>
      </c>
      <c r="R84" s="33">
        <v>100</v>
      </c>
      <c r="S84" s="33">
        <f>$S$56*R84/$R$56</f>
        <v>100</v>
      </c>
      <c r="T84" s="33">
        <f t="shared" si="21"/>
        <v>778.2</v>
      </c>
      <c r="U84" s="33">
        <f t="shared" si="22"/>
        <v>671.39195479919999</v>
      </c>
      <c r="V84" s="23"/>
      <c r="W84" s="23"/>
    </row>
    <row r="86" spans="1:23" ht="15" customHeight="1" x14ac:dyDescent="0.25">
      <c r="A86" s="14" t="s">
        <v>73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</row>
    <row r="87" spans="1:23" ht="49.5" customHeight="1" x14ac:dyDescent="0.25">
      <c r="A87" s="20" t="s">
        <v>1</v>
      </c>
      <c r="B87" s="20" t="s">
        <v>2</v>
      </c>
      <c r="C87" s="20" t="s">
        <v>3</v>
      </c>
      <c r="D87" s="20" t="s">
        <v>4</v>
      </c>
      <c r="E87" s="13" t="s">
        <v>5</v>
      </c>
      <c r="F87" s="13"/>
      <c r="G87" s="13"/>
      <c r="H87" s="13"/>
      <c r="I87" s="13"/>
      <c r="J87" s="20"/>
      <c r="K87" s="13" t="s">
        <v>6</v>
      </c>
      <c r="L87" s="13"/>
      <c r="M87" s="13" t="s">
        <v>7</v>
      </c>
      <c r="N87" s="13"/>
      <c r="O87" s="20"/>
      <c r="P87" s="20"/>
      <c r="Q87" s="20"/>
      <c r="R87" s="12" t="s">
        <v>8</v>
      </c>
      <c r="S87" s="12"/>
      <c r="T87" s="20" t="s">
        <v>9</v>
      </c>
      <c r="U87" s="34" t="s">
        <v>29</v>
      </c>
      <c r="V87" s="23"/>
      <c r="W87" s="23"/>
    </row>
    <row r="88" spans="1:23" ht="77.25" x14ac:dyDescent="0.25">
      <c r="A88" s="11"/>
      <c r="B88" s="11"/>
      <c r="C88" s="11"/>
      <c r="D88" s="11"/>
      <c r="E88" s="25" t="s">
        <v>10</v>
      </c>
      <c r="F88" s="25" t="s">
        <v>11</v>
      </c>
      <c r="G88" s="25" t="s">
        <v>12</v>
      </c>
      <c r="H88" s="25" t="s">
        <v>13</v>
      </c>
      <c r="I88" s="26" t="s">
        <v>14</v>
      </c>
      <c r="J88" s="26" t="s">
        <v>15</v>
      </c>
      <c r="K88" s="25" t="s">
        <v>10</v>
      </c>
      <c r="L88" s="25" t="s">
        <v>68</v>
      </c>
      <c r="M88" s="25" t="s">
        <v>17</v>
      </c>
      <c r="N88" s="25" t="s">
        <v>17</v>
      </c>
      <c r="O88" s="25" t="s">
        <v>18</v>
      </c>
      <c r="P88" s="25" t="s">
        <v>19</v>
      </c>
      <c r="Q88" s="26" t="s">
        <v>20</v>
      </c>
      <c r="R88" s="25" t="s">
        <v>21</v>
      </c>
      <c r="S88" s="25" t="s">
        <v>22</v>
      </c>
      <c r="T88" s="27"/>
      <c r="U88" s="58"/>
      <c r="V88" s="23"/>
      <c r="W88" s="23"/>
    </row>
    <row r="89" spans="1:23" ht="31.5" x14ac:dyDescent="0.25">
      <c r="A89" s="29">
        <v>1</v>
      </c>
      <c r="B89" s="30" t="s">
        <v>30</v>
      </c>
      <c r="C89" s="31" t="s">
        <v>74</v>
      </c>
      <c r="D89" s="32" t="s">
        <v>25</v>
      </c>
      <c r="E89" s="27">
        <v>10</v>
      </c>
      <c r="F89" s="27">
        <f>E89/4</f>
        <v>2.5</v>
      </c>
      <c r="G89" s="27">
        <f>$G$92*F89/$F$92</f>
        <v>4.3729228616407205</v>
      </c>
      <c r="H89" s="27">
        <v>0</v>
      </c>
      <c r="I89" s="33">
        <f>$I$91*H89/$H$91</f>
        <v>0</v>
      </c>
      <c r="J89" s="33">
        <f>G89+I89</f>
        <v>4.3729228616407205</v>
      </c>
      <c r="K89" s="27">
        <v>50.01</v>
      </c>
      <c r="L89" s="33">
        <f>L90*K89/K90</f>
        <v>118.88272583201268</v>
      </c>
      <c r="M89" s="27">
        <v>0</v>
      </c>
      <c r="N89" s="33">
        <v>0</v>
      </c>
      <c r="O89" s="33">
        <f>$O$84*M89/$M$84</f>
        <v>0</v>
      </c>
      <c r="P89" s="33">
        <f>$P$84*N89/$N$84</f>
        <v>0</v>
      </c>
      <c r="Q89" s="33">
        <f>O89+P89</f>
        <v>0</v>
      </c>
      <c r="R89" s="33">
        <v>0</v>
      </c>
      <c r="S89" s="33">
        <f>$S$84*R89/$R$84</f>
        <v>0</v>
      </c>
      <c r="T89" s="33">
        <f>F89+H89+K89+M89+N89+R89</f>
        <v>52.51</v>
      </c>
      <c r="U89" s="33">
        <f>J89+L89+Q89+S89</f>
        <v>123.2556486936534</v>
      </c>
      <c r="V89" s="23"/>
      <c r="W89" s="23"/>
    </row>
    <row r="90" spans="1:23" ht="31.5" x14ac:dyDescent="0.25">
      <c r="A90" s="29">
        <v>2</v>
      </c>
      <c r="B90" s="30" t="s">
        <v>32</v>
      </c>
      <c r="C90" s="31" t="s">
        <v>74</v>
      </c>
      <c r="D90" s="32" t="s">
        <v>25</v>
      </c>
      <c r="E90" s="27">
        <v>160.465</v>
      </c>
      <c r="F90" s="27">
        <f>E90/4</f>
        <v>40.116250000000001</v>
      </c>
      <c r="G90" s="27">
        <f>$G$92*F90/$F$92</f>
        <v>70.170106699317813</v>
      </c>
      <c r="H90" s="27">
        <v>149.55000000000001</v>
      </c>
      <c r="I90" s="33">
        <f>$I$91*H90/$H$91</f>
        <v>294.1581431943352</v>
      </c>
      <c r="J90" s="33">
        <f>G90+I90</f>
        <v>364.32824989365304</v>
      </c>
      <c r="K90" s="27">
        <v>126.2</v>
      </c>
      <c r="L90" s="33">
        <v>300</v>
      </c>
      <c r="M90" s="27">
        <v>20</v>
      </c>
      <c r="N90" s="33">
        <v>50</v>
      </c>
      <c r="O90" s="33">
        <v>40</v>
      </c>
      <c r="P90" s="33">
        <v>60</v>
      </c>
      <c r="Q90" s="33">
        <f>O90+P90</f>
        <v>100</v>
      </c>
      <c r="R90" s="33">
        <v>100</v>
      </c>
      <c r="S90" s="33">
        <f>$S$84*R90/$R$84</f>
        <v>100</v>
      </c>
      <c r="T90" s="33">
        <f>F90+H90+K90+M90+N90+R90</f>
        <v>485.86625000000004</v>
      </c>
      <c r="U90" s="33">
        <f>J90+L90+Q90+S90</f>
        <v>864.32824989365304</v>
      </c>
      <c r="V90" s="23"/>
      <c r="W90" s="23"/>
    </row>
    <row r="91" spans="1:23" ht="31.5" x14ac:dyDescent="0.25">
      <c r="A91" s="29">
        <v>3</v>
      </c>
      <c r="B91" s="30" t="s">
        <v>66</v>
      </c>
      <c r="C91" s="31" t="s">
        <v>74</v>
      </c>
      <c r="D91" s="32" t="s">
        <v>25</v>
      </c>
      <c r="E91" s="27">
        <v>235</v>
      </c>
      <c r="F91" s="27">
        <f>E91/4</f>
        <v>58.75</v>
      </c>
      <c r="G91" s="27">
        <f>$G$92*F91/$F$92</f>
        <v>102.76368724855693</v>
      </c>
      <c r="H91" s="27">
        <v>190.65</v>
      </c>
      <c r="I91" s="33">
        <v>375</v>
      </c>
      <c r="J91" s="33">
        <f>G91+I91</f>
        <v>477.76368724855695</v>
      </c>
      <c r="K91" s="27">
        <v>56.65</v>
      </c>
      <c r="L91" s="33">
        <f>L90*K91/K90</f>
        <v>134.66719492868464</v>
      </c>
      <c r="M91" s="27">
        <v>20</v>
      </c>
      <c r="N91" s="33">
        <v>0</v>
      </c>
      <c r="O91" s="33">
        <v>40</v>
      </c>
      <c r="P91" s="33">
        <f>$P$84*N91/$N$84</f>
        <v>0</v>
      </c>
      <c r="Q91" s="33">
        <f>O91+P91</f>
        <v>40</v>
      </c>
      <c r="R91" s="33">
        <v>45</v>
      </c>
      <c r="S91" s="33">
        <f>S90*R91/R90</f>
        <v>45</v>
      </c>
      <c r="T91" s="33">
        <f>F91+H91+K91+M91+N91+R91</f>
        <v>371.05</v>
      </c>
      <c r="U91" s="33">
        <f>J91+L91+Q91+S91</f>
        <v>697.43088217724153</v>
      </c>
      <c r="V91" s="23"/>
      <c r="W91" s="23"/>
    </row>
    <row r="92" spans="1:23" ht="31.5" x14ac:dyDescent="0.25">
      <c r="A92" s="29">
        <v>4</v>
      </c>
      <c r="B92" s="30" t="s">
        <v>33</v>
      </c>
      <c r="C92" s="31" t="s">
        <v>74</v>
      </c>
      <c r="D92" s="32" t="s">
        <v>25</v>
      </c>
      <c r="E92" s="27">
        <v>285.85000000000002</v>
      </c>
      <c r="F92" s="27">
        <f>E92/4</f>
        <v>71.462500000000006</v>
      </c>
      <c r="G92" s="27">
        <v>125</v>
      </c>
      <c r="H92" s="27">
        <v>108.09</v>
      </c>
      <c r="I92" s="33">
        <f>I91*H92/H91</f>
        <v>212.60818253343822</v>
      </c>
      <c r="J92" s="33">
        <f>G92+I92</f>
        <v>337.60818253343825</v>
      </c>
      <c r="K92" s="27">
        <v>13.4</v>
      </c>
      <c r="L92" s="33">
        <f>L90*K92/K90</f>
        <v>31.85419968304279</v>
      </c>
      <c r="M92" s="27">
        <v>0</v>
      </c>
      <c r="N92" s="33">
        <v>0</v>
      </c>
      <c r="O92" s="33">
        <f>$O$84*M92/$M$84</f>
        <v>0</v>
      </c>
      <c r="P92" s="33">
        <f>$P$84*N92/$N$84</f>
        <v>0</v>
      </c>
      <c r="Q92" s="33">
        <f>O92+P92</f>
        <v>0</v>
      </c>
      <c r="R92" s="33">
        <v>0</v>
      </c>
      <c r="S92" s="33">
        <f>$S$84*R92/$R$84</f>
        <v>0</v>
      </c>
      <c r="T92" s="33">
        <f>F92+H92+K92+M92+N92+R92</f>
        <v>192.95250000000001</v>
      </c>
      <c r="U92" s="33">
        <f>J92+L92+Q92+S92</f>
        <v>369.46238221648105</v>
      </c>
      <c r="V92" s="23"/>
      <c r="W92" s="23"/>
    </row>
    <row r="93" spans="1:23" x14ac:dyDescent="0.25">
      <c r="U93" s="58"/>
      <c r="V93" s="23"/>
      <c r="W93" s="23"/>
    </row>
    <row r="94" spans="1:23" s="18" customFormat="1" ht="15" customHeight="1" x14ac:dyDescent="0.25">
      <c r="A94" s="8" t="s">
        <v>75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23"/>
      <c r="W94" s="23"/>
    </row>
    <row r="95" spans="1:23" ht="35.450000000000003" customHeight="1" x14ac:dyDescent="0.25">
      <c r="A95" s="19" t="s">
        <v>1</v>
      </c>
      <c r="B95" s="20" t="s">
        <v>2</v>
      </c>
      <c r="C95" s="20" t="s">
        <v>3</v>
      </c>
      <c r="D95" s="20" t="s">
        <v>4</v>
      </c>
      <c r="E95" s="13" t="s">
        <v>5</v>
      </c>
      <c r="F95" s="13"/>
      <c r="G95" s="13"/>
      <c r="H95" s="13"/>
      <c r="I95" s="13"/>
      <c r="J95" s="20"/>
      <c r="K95" s="13" t="s">
        <v>6</v>
      </c>
      <c r="L95" s="13"/>
      <c r="M95" s="13" t="s">
        <v>7</v>
      </c>
      <c r="N95" s="13"/>
      <c r="O95" s="20"/>
      <c r="P95" s="20"/>
      <c r="Q95" s="20"/>
      <c r="R95" s="12" t="s">
        <v>8</v>
      </c>
      <c r="S95" s="12"/>
      <c r="T95" s="20" t="s">
        <v>9</v>
      </c>
      <c r="U95" s="34" t="s">
        <v>29</v>
      </c>
      <c r="V95" s="23"/>
      <c r="W95" s="23"/>
    </row>
    <row r="96" spans="1:23" ht="77.25" x14ac:dyDescent="0.25">
      <c r="A96" s="11"/>
      <c r="B96" s="11"/>
      <c r="C96" s="11"/>
      <c r="D96" s="11"/>
      <c r="E96" s="25" t="s">
        <v>10</v>
      </c>
      <c r="F96" s="25" t="s">
        <v>11</v>
      </c>
      <c r="G96" s="25" t="s">
        <v>12</v>
      </c>
      <c r="H96" s="25" t="s">
        <v>13</v>
      </c>
      <c r="I96" s="26" t="s">
        <v>14</v>
      </c>
      <c r="J96" s="26" t="s">
        <v>15</v>
      </c>
      <c r="K96" s="25" t="s">
        <v>10</v>
      </c>
      <c r="L96" s="25" t="s">
        <v>68</v>
      </c>
      <c r="M96" s="25" t="s">
        <v>17</v>
      </c>
      <c r="N96" s="25" t="s">
        <v>17</v>
      </c>
      <c r="O96" s="25" t="s">
        <v>18</v>
      </c>
      <c r="P96" s="25" t="s">
        <v>19</v>
      </c>
      <c r="Q96" s="26" t="s">
        <v>20</v>
      </c>
      <c r="R96" s="25" t="s">
        <v>21</v>
      </c>
      <c r="S96" s="25" t="s">
        <v>22</v>
      </c>
      <c r="T96" s="27"/>
      <c r="U96" s="58"/>
      <c r="V96" s="23"/>
      <c r="W96" s="23"/>
    </row>
    <row r="97" spans="1:23" ht="31.5" x14ac:dyDescent="0.25">
      <c r="A97" s="29">
        <v>1</v>
      </c>
      <c r="B97" s="30" t="s">
        <v>76</v>
      </c>
      <c r="C97" s="31" t="s">
        <v>77</v>
      </c>
      <c r="D97" s="32" t="s">
        <v>25</v>
      </c>
      <c r="E97" s="27">
        <v>35</v>
      </c>
      <c r="F97" s="27">
        <f>E97/4</f>
        <v>8.75</v>
      </c>
      <c r="G97" s="27">
        <v>125</v>
      </c>
      <c r="H97" s="27">
        <v>139.35</v>
      </c>
      <c r="I97" s="33">
        <v>375</v>
      </c>
      <c r="J97" s="33">
        <f>G97+I97</f>
        <v>500</v>
      </c>
      <c r="K97" s="27">
        <v>118.8</v>
      </c>
      <c r="L97" s="33">
        <v>300</v>
      </c>
      <c r="M97" s="27">
        <v>40</v>
      </c>
      <c r="N97" s="33">
        <v>140</v>
      </c>
      <c r="O97" s="33">
        <v>40</v>
      </c>
      <c r="P97" s="33">
        <f>$P$84*N97/$N$84</f>
        <v>60</v>
      </c>
      <c r="Q97" s="33">
        <f>O97+P97</f>
        <v>100</v>
      </c>
      <c r="R97" s="33">
        <v>20</v>
      </c>
      <c r="S97" s="33">
        <v>100</v>
      </c>
      <c r="T97" s="33">
        <f>F97+H97+K97+M97+N97+R97</f>
        <v>466.9</v>
      </c>
      <c r="U97" s="33">
        <f>J97+L97+Q97+S97</f>
        <v>1000</v>
      </c>
      <c r="V97" s="23"/>
      <c r="W97" s="23"/>
    </row>
    <row r="99" spans="1:23" s="18" customFormat="1" ht="15" customHeight="1" x14ac:dyDescent="0.25">
      <c r="A99" s="14" t="s">
        <v>78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6"/>
      <c r="W99" s="16"/>
    </row>
    <row r="100" spans="1:23" ht="44.25" customHeight="1" x14ac:dyDescent="0.25">
      <c r="A100" s="19" t="s">
        <v>1</v>
      </c>
      <c r="B100" s="20" t="s">
        <v>2</v>
      </c>
      <c r="C100" s="20" t="s">
        <v>3</v>
      </c>
      <c r="D100" s="20" t="s">
        <v>4</v>
      </c>
      <c r="E100" s="13" t="s">
        <v>5</v>
      </c>
      <c r="F100" s="13"/>
      <c r="G100" s="13"/>
      <c r="H100" s="13"/>
      <c r="I100" s="13"/>
      <c r="J100" s="20"/>
      <c r="K100" s="13" t="s">
        <v>6</v>
      </c>
      <c r="L100" s="13"/>
      <c r="M100" s="13" t="s">
        <v>7</v>
      </c>
      <c r="N100" s="13"/>
      <c r="O100" s="20"/>
      <c r="P100" s="20"/>
      <c r="Q100" s="20"/>
      <c r="R100" s="12" t="s">
        <v>8</v>
      </c>
      <c r="S100" s="12"/>
      <c r="T100" s="20" t="s">
        <v>9</v>
      </c>
      <c r="U100" s="34" t="s">
        <v>29</v>
      </c>
      <c r="V100" s="23"/>
      <c r="W100" s="23"/>
    </row>
    <row r="101" spans="1:23" ht="77.25" x14ac:dyDescent="0.25">
      <c r="A101" s="11"/>
      <c r="B101" s="11"/>
      <c r="C101" s="11"/>
      <c r="D101" s="11"/>
      <c r="E101" s="25" t="s">
        <v>10</v>
      </c>
      <c r="F101" s="25" t="s">
        <v>11</v>
      </c>
      <c r="G101" s="25" t="s">
        <v>12</v>
      </c>
      <c r="H101" s="25" t="s">
        <v>13</v>
      </c>
      <c r="I101" s="26" t="s">
        <v>14</v>
      </c>
      <c r="J101" s="26" t="s">
        <v>15</v>
      </c>
      <c r="K101" s="25" t="s">
        <v>10</v>
      </c>
      <c r="L101" s="25" t="s">
        <v>68</v>
      </c>
      <c r="M101" s="25" t="s">
        <v>17</v>
      </c>
      <c r="N101" s="25" t="s">
        <v>17</v>
      </c>
      <c r="O101" s="25" t="s">
        <v>18</v>
      </c>
      <c r="P101" s="25" t="s">
        <v>19</v>
      </c>
      <c r="Q101" s="26" t="s">
        <v>20</v>
      </c>
      <c r="R101" s="25" t="s">
        <v>21</v>
      </c>
      <c r="S101" s="25" t="s">
        <v>22</v>
      </c>
      <c r="T101" s="27"/>
      <c r="U101" s="28"/>
      <c r="V101" s="23"/>
      <c r="W101" s="23"/>
    </row>
    <row r="102" spans="1:23" ht="21.75" customHeight="1" x14ac:dyDescent="0.25">
      <c r="A102" s="29">
        <v>1</v>
      </c>
      <c r="B102" s="30" t="s">
        <v>79</v>
      </c>
      <c r="C102" s="31" t="s">
        <v>80</v>
      </c>
      <c r="D102" s="32" t="s">
        <v>25</v>
      </c>
      <c r="E102" s="27">
        <v>181</v>
      </c>
      <c r="F102" s="27">
        <f t="shared" ref="F102:F107" si="23">E102/4</f>
        <v>45.25</v>
      </c>
      <c r="G102" s="27">
        <f>$G$106*F102/$F$106</f>
        <v>24.724749337485996</v>
      </c>
      <c r="H102" s="27">
        <v>94.5</v>
      </c>
      <c r="I102" s="33">
        <f>$I$105*H102/$H$105</f>
        <v>128.18773738469886</v>
      </c>
      <c r="J102" s="33">
        <f t="shared" ref="J102:J107" si="24">G102+I102</f>
        <v>152.91248672218487</v>
      </c>
      <c r="K102" s="27">
        <v>179.4</v>
      </c>
      <c r="L102" s="33">
        <f>L103*K102/K103</f>
        <v>211.9314825753101</v>
      </c>
      <c r="M102" s="27">
        <v>0</v>
      </c>
      <c r="N102" s="33">
        <v>140</v>
      </c>
      <c r="O102" s="33">
        <f>$O$84*M102/$M$84</f>
        <v>0</v>
      </c>
      <c r="P102" s="33">
        <f>$P$84*N102/$N$84</f>
        <v>60</v>
      </c>
      <c r="Q102" s="33">
        <f t="shared" ref="Q102:Q107" si="25">O102+P102</f>
        <v>60</v>
      </c>
      <c r="R102" s="33">
        <v>100</v>
      </c>
      <c r="S102" s="33">
        <f>$S$84*R102/$R$84</f>
        <v>100</v>
      </c>
      <c r="T102" s="33">
        <f t="shared" ref="T102:T107" si="26">F102+H102+K102+M102+N102+R102</f>
        <v>559.15</v>
      </c>
      <c r="U102" s="33">
        <f t="shared" ref="U102:U107" si="27">J102+L102+Q102+S102</f>
        <v>524.84396929749494</v>
      </c>
      <c r="V102" s="23"/>
      <c r="W102" s="23"/>
    </row>
    <row r="103" spans="1:23" ht="24" customHeight="1" x14ac:dyDescent="0.25">
      <c r="A103" s="29">
        <v>2</v>
      </c>
      <c r="B103" s="30" t="s">
        <v>26</v>
      </c>
      <c r="C103" s="31" t="s">
        <v>80</v>
      </c>
      <c r="D103" s="32" t="s">
        <v>25</v>
      </c>
      <c r="E103" s="27">
        <v>703</v>
      </c>
      <c r="F103" s="27">
        <f t="shared" si="23"/>
        <v>175.75</v>
      </c>
      <c r="G103" s="27">
        <f>$G$106*F103/$F$106</f>
        <v>96.03038002349534</v>
      </c>
      <c r="H103" s="27">
        <v>0</v>
      </c>
      <c r="I103" s="33">
        <f>$I$105*H103/$H$105</f>
        <v>0</v>
      </c>
      <c r="J103" s="33">
        <f t="shared" si="24"/>
        <v>96.03038002349534</v>
      </c>
      <c r="K103" s="27">
        <v>253.95</v>
      </c>
      <c r="L103" s="33">
        <v>300</v>
      </c>
      <c r="M103" s="27">
        <v>0</v>
      </c>
      <c r="N103" s="33">
        <v>0</v>
      </c>
      <c r="O103" s="33">
        <v>0</v>
      </c>
      <c r="P103" s="33">
        <v>0</v>
      </c>
      <c r="Q103" s="33">
        <f t="shared" si="25"/>
        <v>0</v>
      </c>
      <c r="R103" s="33">
        <v>20</v>
      </c>
      <c r="S103" s="33">
        <f>$S$102*R103/$R$102</f>
        <v>20</v>
      </c>
      <c r="T103" s="33">
        <f t="shared" si="26"/>
        <v>449.7</v>
      </c>
      <c r="U103" s="33">
        <f t="shared" si="27"/>
        <v>416.03038002349535</v>
      </c>
      <c r="V103" s="23"/>
      <c r="W103" s="23"/>
    </row>
    <row r="104" spans="1:23" ht="22.5" customHeight="1" x14ac:dyDescent="0.25">
      <c r="A104" s="29">
        <v>3</v>
      </c>
      <c r="B104" s="30" t="s">
        <v>72</v>
      </c>
      <c r="C104" s="31" t="s">
        <v>80</v>
      </c>
      <c r="D104" s="32" t="s">
        <v>25</v>
      </c>
      <c r="E104" s="27">
        <v>313.02499999999998</v>
      </c>
      <c r="F104" s="27">
        <f t="shared" si="23"/>
        <v>78.256249999999994</v>
      </c>
      <c r="G104" s="27">
        <f>$G$106*F104/$F$106</f>
        <v>42.759473267218532</v>
      </c>
      <c r="H104" s="27">
        <v>46.65</v>
      </c>
      <c r="I104" s="33">
        <f>$I$105*H104/$H$105</f>
        <v>63.279978296256104</v>
      </c>
      <c r="J104" s="33">
        <f t="shared" si="24"/>
        <v>106.03945156347464</v>
      </c>
      <c r="K104" s="27">
        <v>46.6</v>
      </c>
      <c r="L104" s="33">
        <f>$L$103*K104/$K$103</f>
        <v>55.050206733608981</v>
      </c>
      <c r="M104" s="27">
        <v>60</v>
      </c>
      <c r="N104" s="33">
        <v>110</v>
      </c>
      <c r="O104" s="33">
        <v>40</v>
      </c>
      <c r="P104" s="33">
        <f>P105*N104/N105</f>
        <v>47.142857142857146</v>
      </c>
      <c r="Q104" s="33">
        <f t="shared" si="25"/>
        <v>87.142857142857139</v>
      </c>
      <c r="R104" s="33">
        <v>0</v>
      </c>
      <c r="S104" s="33">
        <f>$S$102*R104/$R$102</f>
        <v>0</v>
      </c>
      <c r="T104" s="33">
        <f t="shared" si="26"/>
        <v>341.50625000000002</v>
      </c>
      <c r="U104" s="33">
        <f t="shared" si="27"/>
        <v>248.23251543994076</v>
      </c>
      <c r="V104" s="23"/>
      <c r="W104" s="23"/>
    </row>
    <row r="105" spans="1:23" ht="20.25" customHeight="1" x14ac:dyDescent="0.25">
      <c r="A105" s="29">
        <v>4</v>
      </c>
      <c r="B105" s="30" t="s">
        <v>27</v>
      </c>
      <c r="C105" s="31" t="s">
        <v>80</v>
      </c>
      <c r="D105" s="32" t="s">
        <v>25</v>
      </c>
      <c r="E105" s="27">
        <v>100</v>
      </c>
      <c r="F105" s="27">
        <f t="shared" si="23"/>
        <v>25</v>
      </c>
      <c r="G105" s="27">
        <f>$G$106*F105/$F$106</f>
        <v>13.660082506898341</v>
      </c>
      <c r="H105" s="27">
        <v>276.45</v>
      </c>
      <c r="I105" s="33">
        <v>375</v>
      </c>
      <c r="J105" s="33">
        <f t="shared" si="24"/>
        <v>388.66008250689833</v>
      </c>
      <c r="K105" s="27">
        <v>176.75</v>
      </c>
      <c r="L105" s="33">
        <f>$L$103*K105/$K$103</f>
        <v>208.80094506792676</v>
      </c>
      <c r="M105" s="27">
        <v>60</v>
      </c>
      <c r="N105" s="33">
        <v>140</v>
      </c>
      <c r="O105" s="33">
        <f>$O$84*M105/$M$84</f>
        <v>40</v>
      </c>
      <c r="P105" s="33">
        <f>$P$84*N105/$N$84</f>
        <v>60</v>
      </c>
      <c r="Q105" s="33">
        <f t="shared" si="25"/>
        <v>100</v>
      </c>
      <c r="R105" s="33">
        <v>100</v>
      </c>
      <c r="S105" s="33">
        <f>$S$102*R105/$R$102</f>
        <v>100</v>
      </c>
      <c r="T105" s="33">
        <f t="shared" si="26"/>
        <v>778.2</v>
      </c>
      <c r="U105" s="33">
        <f t="shared" si="27"/>
        <v>797.46102757482504</v>
      </c>
      <c r="V105" s="23"/>
      <c r="W105" s="23"/>
    </row>
    <row r="106" spans="1:23" ht="20.25" customHeight="1" x14ac:dyDescent="0.25">
      <c r="A106" s="29">
        <v>5</v>
      </c>
      <c r="B106" s="30" t="s">
        <v>81</v>
      </c>
      <c r="C106" s="31" t="s">
        <v>80</v>
      </c>
      <c r="D106" s="32" t="s">
        <v>25</v>
      </c>
      <c r="E106" s="27">
        <v>915.07500000000005</v>
      </c>
      <c r="F106" s="27">
        <f t="shared" si="23"/>
        <v>228.76875000000001</v>
      </c>
      <c r="G106" s="27">
        <v>125</v>
      </c>
      <c r="H106" s="27">
        <v>220.5</v>
      </c>
      <c r="I106" s="33">
        <f>I105*H106/H105</f>
        <v>299.10472056429734</v>
      </c>
      <c r="J106" s="33">
        <f t="shared" si="24"/>
        <v>424.10472056429734</v>
      </c>
      <c r="K106" s="27">
        <v>1.25</v>
      </c>
      <c r="L106" s="33">
        <f>$L$103*K106/$K$103</f>
        <v>1.4766686355581808</v>
      </c>
      <c r="M106" s="27">
        <v>0</v>
      </c>
      <c r="N106" s="33">
        <v>140</v>
      </c>
      <c r="O106" s="33">
        <f>$O$84*M106/$M$84</f>
        <v>0</v>
      </c>
      <c r="P106" s="33">
        <f>$P$84*N106/$N$84</f>
        <v>60</v>
      </c>
      <c r="Q106" s="33">
        <f t="shared" si="25"/>
        <v>60</v>
      </c>
      <c r="R106" s="33">
        <v>80</v>
      </c>
      <c r="S106" s="33">
        <f>$S$102*R106/$R$102</f>
        <v>80</v>
      </c>
      <c r="T106" s="33">
        <f t="shared" si="26"/>
        <v>670.51874999999995</v>
      </c>
      <c r="U106" s="33">
        <f t="shared" si="27"/>
        <v>565.58138919985549</v>
      </c>
      <c r="V106" s="23"/>
      <c r="W106" s="23"/>
    </row>
    <row r="107" spans="1:23" ht="23.25" customHeight="1" x14ac:dyDescent="0.25">
      <c r="A107" s="29">
        <v>6</v>
      </c>
      <c r="B107" s="30" t="s">
        <v>82</v>
      </c>
      <c r="C107" s="31" t="s">
        <v>80</v>
      </c>
      <c r="D107" s="32" t="s">
        <v>25</v>
      </c>
      <c r="E107" s="27">
        <v>658.5</v>
      </c>
      <c r="F107" s="27">
        <f t="shared" si="23"/>
        <v>164.625</v>
      </c>
      <c r="G107" s="27">
        <f>G106*F107/F106</f>
        <v>89.951643307925579</v>
      </c>
      <c r="H107" s="27">
        <v>0</v>
      </c>
      <c r="I107" s="33">
        <f>I105*H107/H105</f>
        <v>0</v>
      </c>
      <c r="J107" s="33">
        <f t="shared" si="24"/>
        <v>89.951643307925579</v>
      </c>
      <c r="K107" s="27">
        <v>0</v>
      </c>
      <c r="L107" s="33">
        <f>$L$103*K107/$K$103</f>
        <v>0</v>
      </c>
      <c r="M107" s="27">
        <v>20</v>
      </c>
      <c r="N107" s="33">
        <v>110</v>
      </c>
      <c r="O107" s="33">
        <f>O104*M107/M104</f>
        <v>13.333333333333334</v>
      </c>
      <c r="P107" s="33">
        <f>P105*N107/N105</f>
        <v>47.142857142857146</v>
      </c>
      <c r="Q107" s="33">
        <f t="shared" si="25"/>
        <v>60.476190476190482</v>
      </c>
      <c r="R107" s="33">
        <v>0</v>
      </c>
      <c r="S107" s="33">
        <f>$S$102*R107/$R$102</f>
        <v>0</v>
      </c>
      <c r="T107" s="33">
        <f t="shared" si="26"/>
        <v>294.625</v>
      </c>
      <c r="U107" s="33">
        <f t="shared" si="27"/>
        <v>150.42783378411605</v>
      </c>
      <c r="V107" s="23"/>
      <c r="W107" s="23"/>
    </row>
    <row r="109" spans="1:23" s="18" customFormat="1" ht="15" customHeight="1" x14ac:dyDescent="0.25">
      <c r="A109" s="14" t="s">
        <v>83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6"/>
      <c r="W109" s="16"/>
    </row>
    <row r="110" spans="1:23" ht="39.75" customHeight="1" x14ac:dyDescent="0.25">
      <c r="A110" s="19" t="s">
        <v>1</v>
      </c>
      <c r="B110" s="20" t="s">
        <v>2</v>
      </c>
      <c r="C110" s="20" t="s">
        <v>3</v>
      </c>
      <c r="D110" s="20" t="s">
        <v>4</v>
      </c>
      <c r="E110" s="13" t="s">
        <v>5</v>
      </c>
      <c r="F110" s="13"/>
      <c r="G110" s="13"/>
      <c r="H110" s="13"/>
      <c r="I110" s="13"/>
      <c r="J110" s="20"/>
      <c r="K110" s="13" t="s">
        <v>6</v>
      </c>
      <c r="L110" s="13"/>
      <c r="M110" s="13" t="s">
        <v>7</v>
      </c>
      <c r="N110" s="13"/>
      <c r="O110" s="20"/>
      <c r="P110" s="20"/>
      <c r="Q110" s="20"/>
      <c r="R110" s="12" t="s">
        <v>8</v>
      </c>
      <c r="S110" s="12"/>
      <c r="T110" s="20" t="s">
        <v>9</v>
      </c>
      <c r="U110" s="34" t="s">
        <v>29</v>
      </c>
      <c r="V110" s="23"/>
      <c r="W110" s="23"/>
    </row>
    <row r="111" spans="1:23" ht="77.25" x14ac:dyDescent="0.25">
      <c r="A111" s="11"/>
      <c r="B111" s="11"/>
      <c r="C111" s="11"/>
      <c r="D111" s="11"/>
      <c r="E111" s="25" t="s">
        <v>10</v>
      </c>
      <c r="F111" s="25" t="s">
        <v>11</v>
      </c>
      <c r="G111" s="25" t="s">
        <v>12</v>
      </c>
      <c r="H111" s="25" t="s">
        <v>13</v>
      </c>
      <c r="I111" s="26" t="s">
        <v>14</v>
      </c>
      <c r="J111" s="26" t="s">
        <v>15</v>
      </c>
      <c r="K111" s="25" t="s">
        <v>10</v>
      </c>
      <c r="L111" s="25" t="s">
        <v>68</v>
      </c>
      <c r="M111" s="25" t="s">
        <v>17</v>
      </c>
      <c r="N111" s="25" t="s">
        <v>17</v>
      </c>
      <c r="O111" s="25" t="s">
        <v>18</v>
      </c>
      <c r="P111" s="25" t="s">
        <v>19</v>
      </c>
      <c r="Q111" s="26" t="s">
        <v>20</v>
      </c>
      <c r="R111" s="25" t="s">
        <v>21</v>
      </c>
      <c r="S111" s="25" t="s">
        <v>22</v>
      </c>
      <c r="T111" s="27"/>
      <c r="U111" s="28"/>
      <c r="V111" s="23"/>
      <c r="W111" s="23"/>
    </row>
    <row r="112" spans="1:23" ht="63" x14ac:dyDescent="0.25">
      <c r="A112" s="29">
        <v>1</v>
      </c>
      <c r="B112" s="59" t="s">
        <v>30</v>
      </c>
      <c r="C112" s="31" t="s">
        <v>84</v>
      </c>
      <c r="D112" s="32" t="s">
        <v>25</v>
      </c>
      <c r="E112" s="27">
        <v>10</v>
      </c>
      <c r="F112" s="27">
        <f>E112/4</f>
        <v>2.5</v>
      </c>
      <c r="G112" s="27">
        <f>G113*F112/F113</f>
        <v>2.6390794890742111</v>
      </c>
      <c r="H112" s="27">
        <v>0</v>
      </c>
      <c r="I112" s="33">
        <f>$I$91*H112/$H$91</f>
        <v>0</v>
      </c>
      <c r="J112" s="33">
        <f>G112+I112</f>
        <v>2.6390794890742111</v>
      </c>
      <c r="K112" s="27">
        <v>50.01</v>
      </c>
      <c r="L112" s="33">
        <f>L113*K112/K113</f>
        <v>85.682467161621929</v>
      </c>
      <c r="M112" s="27">
        <v>0</v>
      </c>
      <c r="N112" s="33">
        <v>0</v>
      </c>
      <c r="O112" s="33">
        <f>$O$84*M112/$M$84</f>
        <v>0</v>
      </c>
      <c r="P112" s="33">
        <f>$P$84*N112/$N$84</f>
        <v>0</v>
      </c>
      <c r="Q112" s="33">
        <f>O112+P112</f>
        <v>0</v>
      </c>
      <c r="R112" s="33">
        <v>0</v>
      </c>
      <c r="S112" s="33">
        <f>$S$84*R112/$R$84</f>
        <v>0</v>
      </c>
      <c r="T112" s="33">
        <f>F112+H112+K112+M112+N112+R112</f>
        <v>52.51</v>
      </c>
      <c r="U112" s="33">
        <f>J112+L112+Q112+S112</f>
        <v>88.321546650696135</v>
      </c>
      <c r="V112" s="23"/>
      <c r="W112" s="23"/>
    </row>
    <row r="113" spans="1:23" ht="63" x14ac:dyDescent="0.25">
      <c r="A113" s="29">
        <v>2</v>
      </c>
      <c r="B113" s="60" t="s">
        <v>85</v>
      </c>
      <c r="C113" s="31" t="s">
        <v>84</v>
      </c>
      <c r="D113" s="32" t="s">
        <v>25</v>
      </c>
      <c r="E113" s="27">
        <v>473.65</v>
      </c>
      <c r="F113" s="27">
        <f>E113/4</f>
        <v>118.41249999999999</v>
      </c>
      <c r="G113" s="27">
        <v>125</v>
      </c>
      <c r="H113" s="27">
        <v>29.1</v>
      </c>
      <c r="I113" s="33">
        <v>375</v>
      </c>
      <c r="J113" s="33">
        <f>G113+I113</f>
        <v>500</v>
      </c>
      <c r="K113" s="27">
        <v>175.1</v>
      </c>
      <c r="L113" s="33">
        <v>300</v>
      </c>
      <c r="M113" s="27">
        <v>20</v>
      </c>
      <c r="N113" s="33">
        <v>140</v>
      </c>
      <c r="O113" s="33">
        <v>40</v>
      </c>
      <c r="P113" s="33">
        <v>60</v>
      </c>
      <c r="Q113" s="33">
        <f>O113+P113</f>
        <v>100</v>
      </c>
      <c r="R113" s="33">
        <v>45</v>
      </c>
      <c r="S113" s="33">
        <v>100</v>
      </c>
      <c r="T113" s="33">
        <f>F113+H113+K113+M113+N113+R113</f>
        <v>527.61249999999995</v>
      </c>
      <c r="U113" s="33">
        <f>J113+L113+Q113+S113</f>
        <v>1000</v>
      </c>
      <c r="V113" s="23"/>
      <c r="W113" s="23"/>
    </row>
    <row r="116" spans="1:23" s="18" customFormat="1" ht="15" customHeight="1" x14ac:dyDescent="0.25">
      <c r="A116" s="14" t="s">
        <v>86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6"/>
      <c r="W116" s="16"/>
    </row>
    <row r="117" spans="1:23" ht="43.5" customHeight="1" x14ac:dyDescent="0.25">
      <c r="A117" s="19" t="s">
        <v>1</v>
      </c>
      <c r="B117" s="20" t="s">
        <v>2</v>
      </c>
      <c r="C117" s="20" t="s">
        <v>3</v>
      </c>
      <c r="D117" s="20" t="s">
        <v>4</v>
      </c>
      <c r="E117" s="13" t="s">
        <v>5</v>
      </c>
      <c r="F117" s="13"/>
      <c r="G117" s="13"/>
      <c r="H117" s="13"/>
      <c r="I117" s="13"/>
      <c r="J117" s="20"/>
      <c r="K117" s="13" t="s">
        <v>6</v>
      </c>
      <c r="L117" s="13"/>
      <c r="M117" s="13" t="s">
        <v>7</v>
      </c>
      <c r="N117" s="13"/>
      <c r="O117" s="20"/>
      <c r="P117" s="20"/>
      <c r="Q117" s="20"/>
      <c r="R117" s="12" t="s">
        <v>8</v>
      </c>
      <c r="S117" s="12"/>
      <c r="T117" s="20" t="s">
        <v>9</v>
      </c>
      <c r="U117" s="34" t="s">
        <v>29</v>
      </c>
      <c r="V117" s="23"/>
      <c r="W117" s="23"/>
    </row>
    <row r="118" spans="1:23" ht="77.25" x14ac:dyDescent="0.25">
      <c r="A118" s="11"/>
      <c r="B118" s="11"/>
      <c r="C118" s="11"/>
      <c r="D118" s="11"/>
      <c r="E118" s="25" t="s">
        <v>10</v>
      </c>
      <c r="F118" s="25" t="s">
        <v>11</v>
      </c>
      <c r="G118" s="25" t="s">
        <v>12</v>
      </c>
      <c r="H118" s="25" t="s">
        <v>13</v>
      </c>
      <c r="I118" s="26" t="s">
        <v>14</v>
      </c>
      <c r="J118" s="26" t="s">
        <v>15</v>
      </c>
      <c r="K118" s="25" t="s">
        <v>10</v>
      </c>
      <c r="L118" s="25" t="s">
        <v>68</v>
      </c>
      <c r="M118" s="25" t="s">
        <v>17</v>
      </c>
      <c r="N118" s="25" t="s">
        <v>17</v>
      </c>
      <c r="O118" s="25" t="s">
        <v>18</v>
      </c>
      <c r="P118" s="25" t="s">
        <v>19</v>
      </c>
      <c r="Q118" s="26" t="s">
        <v>20</v>
      </c>
      <c r="R118" s="25" t="s">
        <v>21</v>
      </c>
      <c r="S118" s="25" t="s">
        <v>22</v>
      </c>
      <c r="T118" s="27"/>
      <c r="U118" s="28"/>
      <c r="V118" s="23"/>
      <c r="W118" s="23"/>
    </row>
    <row r="119" spans="1:23" ht="28.5" customHeight="1" x14ac:dyDescent="0.25">
      <c r="A119" s="29">
        <v>1</v>
      </c>
      <c r="B119" s="30" t="s">
        <v>79</v>
      </c>
      <c r="C119" s="31" t="s">
        <v>87</v>
      </c>
      <c r="D119" s="32" t="s">
        <v>25</v>
      </c>
      <c r="E119" s="27">
        <v>181</v>
      </c>
      <c r="F119" s="27">
        <f>E119/4</f>
        <v>45.25</v>
      </c>
      <c r="G119" s="27">
        <f>G121*F119/F120</f>
        <v>117.50194754609191</v>
      </c>
      <c r="H119" s="27">
        <v>94.5</v>
      </c>
      <c r="I119" s="33">
        <f>I121*H119/H121</f>
        <v>139.54518606024808</v>
      </c>
      <c r="J119" s="33">
        <f>G119+I119</f>
        <v>257.04713360634003</v>
      </c>
      <c r="K119" s="27">
        <v>179.4</v>
      </c>
      <c r="L119" s="33">
        <f>L121*K119/K121</f>
        <v>211.9314825753101</v>
      </c>
      <c r="M119" s="27">
        <v>0</v>
      </c>
      <c r="N119" s="33">
        <v>140</v>
      </c>
      <c r="O119" s="33">
        <f>$O$122*M119/$M$122</f>
        <v>0</v>
      </c>
      <c r="P119" s="33">
        <f>$P$84*N119/$N$84</f>
        <v>60</v>
      </c>
      <c r="Q119" s="33">
        <f>O119+P119</f>
        <v>60</v>
      </c>
      <c r="R119" s="33">
        <v>100</v>
      </c>
      <c r="S119" s="33">
        <f>$S$84*R119/$R$84</f>
        <v>100</v>
      </c>
      <c r="T119" s="33">
        <f>F119+H119+K119+M119+N119+R119</f>
        <v>559.15</v>
      </c>
      <c r="U119" s="33">
        <f>J119+L119+Q119+S119</f>
        <v>628.97861618165007</v>
      </c>
      <c r="V119" s="23"/>
      <c r="W119" s="23"/>
    </row>
    <row r="120" spans="1:23" ht="27.75" customHeight="1" x14ac:dyDescent="0.25">
      <c r="A120" s="29">
        <v>2</v>
      </c>
      <c r="B120" s="30" t="s">
        <v>88</v>
      </c>
      <c r="C120" s="31" t="s">
        <v>87</v>
      </c>
      <c r="D120" s="32" t="s">
        <v>25</v>
      </c>
      <c r="E120" s="27">
        <v>192.55</v>
      </c>
      <c r="F120" s="27">
        <f>E120/4</f>
        <v>48.137500000000003</v>
      </c>
      <c r="G120" s="27">
        <f>G121*F120/F121</f>
        <v>34.237197724039831</v>
      </c>
      <c r="H120" s="27">
        <v>120</v>
      </c>
      <c r="I120" s="33">
        <f>I121*H120/H121</f>
        <v>177.2002362669817</v>
      </c>
      <c r="J120" s="33">
        <f>G120+I120</f>
        <v>211.43743399102152</v>
      </c>
      <c r="K120" s="27">
        <v>38.799999999999997</v>
      </c>
      <c r="L120" s="33">
        <f>L121*K120/K121</f>
        <v>45.835794447725931</v>
      </c>
      <c r="M120" s="27">
        <v>40</v>
      </c>
      <c r="N120" s="33">
        <v>0</v>
      </c>
      <c r="O120" s="33">
        <f>$O$122*M120/$M$122</f>
        <v>26.666666666666668</v>
      </c>
      <c r="P120" s="33">
        <v>0</v>
      </c>
      <c r="Q120" s="33">
        <f>O120+P120</f>
        <v>26.666666666666668</v>
      </c>
      <c r="R120" s="33">
        <v>45</v>
      </c>
      <c r="S120" s="33">
        <f>S119*R120/R119</f>
        <v>45</v>
      </c>
      <c r="T120" s="33">
        <f>F120+H120+K120+M120+N120+R120</f>
        <v>291.9375</v>
      </c>
      <c r="U120" s="33">
        <f>J120+L120+Q120+S120</f>
        <v>328.93989510541411</v>
      </c>
      <c r="V120" s="23"/>
      <c r="W120" s="23"/>
    </row>
    <row r="121" spans="1:23" ht="27.75" customHeight="1" x14ac:dyDescent="0.25">
      <c r="A121" s="29">
        <v>3</v>
      </c>
      <c r="B121" s="30" t="s">
        <v>26</v>
      </c>
      <c r="C121" s="31" t="s">
        <v>87</v>
      </c>
      <c r="D121" s="32" t="s">
        <v>25</v>
      </c>
      <c r="E121" s="27">
        <v>703</v>
      </c>
      <c r="F121" s="27">
        <f>E121/4</f>
        <v>175.75</v>
      </c>
      <c r="G121" s="27">
        <v>125</v>
      </c>
      <c r="H121" s="27">
        <v>253.95</v>
      </c>
      <c r="I121" s="33">
        <v>375</v>
      </c>
      <c r="J121" s="33">
        <f>G121+I121</f>
        <v>500</v>
      </c>
      <c r="K121" s="27">
        <v>253.95</v>
      </c>
      <c r="L121" s="33">
        <f>$L$103*K121/$K$103</f>
        <v>300</v>
      </c>
      <c r="M121" s="27">
        <v>0</v>
      </c>
      <c r="N121" s="33">
        <v>0</v>
      </c>
      <c r="O121" s="33">
        <f>$O$122*M121/$M$122</f>
        <v>0</v>
      </c>
      <c r="P121" s="33">
        <f>P122*N121/N122</f>
        <v>0</v>
      </c>
      <c r="Q121" s="33">
        <f>O121+P121</f>
        <v>0</v>
      </c>
      <c r="R121" s="33">
        <v>20</v>
      </c>
      <c r="S121" s="33">
        <f>S119*R121/R119</f>
        <v>20</v>
      </c>
      <c r="T121" s="33">
        <f>F121+H121+K121+M121+N121+R121</f>
        <v>703.65</v>
      </c>
      <c r="U121" s="33">
        <f>J121+L121+Q121+S121</f>
        <v>820</v>
      </c>
      <c r="V121" s="23"/>
      <c r="W121" s="23"/>
    </row>
    <row r="122" spans="1:23" ht="27.75" customHeight="1" x14ac:dyDescent="0.25">
      <c r="A122" s="29">
        <v>4</v>
      </c>
      <c r="B122" s="30" t="s">
        <v>72</v>
      </c>
      <c r="C122" s="31" t="s">
        <v>87</v>
      </c>
      <c r="D122" s="32" t="s">
        <v>25</v>
      </c>
      <c r="E122" s="27">
        <v>313.02499999999998</v>
      </c>
      <c r="F122" s="27">
        <f>E122/4</f>
        <v>78.256249999999994</v>
      </c>
      <c r="G122" s="27">
        <f>G121*F122/F121</f>
        <v>55.658783783783782</v>
      </c>
      <c r="H122" s="27">
        <v>46.6</v>
      </c>
      <c r="I122" s="33">
        <f>I121*H122/H121</f>
        <v>68.812758417011224</v>
      </c>
      <c r="J122" s="33">
        <f>G122+I122</f>
        <v>124.471542200795</v>
      </c>
      <c r="K122" s="27">
        <v>46.6</v>
      </c>
      <c r="L122" s="33">
        <f>L121*K122/K121</f>
        <v>55.050206733608981</v>
      </c>
      <c r="M122" s="27">
        <v>60</v>
      </c>
      <c r="N122" s="33">
        <v>110</v>
      </c>
      <c r="O122" s="33">
        <f>$O$84*M122/$M$84</f>
        <v>40</v>
      </c>
      <c r="P122" s="33">
        <f>P119*N122/N119</f>
        <v>47.142857142857146</v>
      </c>
      <c r="Q122" s="33">
        <f>O122+P122</f>
        <v>87.142857142857139</v>
      </c>
      <c r="R122" s="33">
        <v>0</v>
      </c>
      <c r="S122" s="33">
        <f>$S$102*R122/$R$102</f>
        <v>0</v>
      </c>
      <c r="T122" s="33">
        <f>F122+H122+K122+M122+N122+R122</f>
        <v>341.45624999999995</v>
      </c>
      <c r="U122" s="33">
        <f>J122+L122+Q122+S122</f>
        <v>266.66460607726111</v>
      </c>
      <c r="V122" s="23"/>
      <c r="W122" s="23"/>
    </row>
    <row r="124" spans="1:23" s="18" customFormat="1" ht="15" customHeight="1" x14ac:dyDescent="0.25">
      <c r="A124" s="14" t="s">
        <v>89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6"/>
      <c r="W124" s="16"/>
    </row>
    <row r="125" spans="1:23" ht="53.25" customHeight="1" x14ac:dyDescent="0.25">
      <c r="A125" s="19" t="s">
        <v>1</v>
      </c>
      <c r="B125" s="20" t="s">
        <v>2</v>
      </c>
      <c r="C125" s="20" t="s">
        <v>3</v>
      </c>
      <c r="D125" s="20" t="s">
        <v>4</v>
      </c>
      <c r="E125" s="13" t="s">
        <v>5</v>
      </c>
      <c r="F125" s="13"/>
      <c r="G125" s="13"/>
      <c r="H125" s="13"/>
      <c r="I125" s="13"/>
      <c r="J125" s="20"/>
      <c r="K125" s="13" t="s">
        <v>6</v>
      </c>
      <c r="L125" s="13"/>
      <c r="M125" s="13" t="s">
        <v>7</v>
      </c>
      <c r="N125" s="13"/>
      <c r="O125" s="20"/>
      <c r="P125" s="20"/>
      <c r="Q125" s="20"/>
      <c r="R125" s="12" t="s">
        <v>8</v>
      </c>
      <c r="S125" s="12"/>
      <c r="T125" s="20" t="s">
        <v>9</v>
      </c>
      <c r="U125" s="34" t="s">
        <v>29</v>
      </c>
      <c r="V125" s="23"/>
      <c r="W125" s="23"/>
    </row>
    <row r="126" spans="1:23" ht="77.25" x14ac:dyDescent="0.25">
      <c r="A126" s="11"/>
      <c r="B126" s="11"/>
      <c r="C126" s="11"/>
      <c r="D126" s="11"/>
      <c r="E126" s="25" t="s">
        <v>10</v>
      </c>
      <c r="F126" s="25" t="s">
        <v>11</v>
      </c>
      <c r="G126" s="25" t="s">
        <v>12</v>
      </c>
      <c r="H126" s="25" t="s">
        <v>13</v>
      </c>
      <c r="I126" s="26" t="s">
        <v>14</v>
      </c>
      <c r="J126" s="26" t="s">
        <v>15</v>
      </c>
      <c r="K126" s="25" t="s">
        <v>10</v>
      </c>
      <c r="L126" s="25" t="s">
        <v>68</v>
      </c>
      <c r="M126" s="25" t="s">
        <v>17</v>
      </c>
      <c r="N126" s="25" t="s">
        <v>17</v>
      </c>
      <c r="O126" s="25" t="s">
        <v>18</v>
      </c>
      <c r="P126" s="25" t="s">
        <v>19</v>
      </c>
      <c r="Q126" s="26" t="s">
        <v>20</v>
      </c>
      <c r="R126" s="25" t="s">
        <v>21</v>
      </c>
      <c r="S126" s="25" t="s">
        <v>22</v>
      </c>
      <c r="T126" s="27"/>
      <c r="U126" s="58"/>
      <c r="V126" s="23"/>
      <c r="W126" s="23"/>
    </row>
    <row r="127" spans="1:23" ht="27" customHeight="1" x14ac:dyDescent="0.25">
      <c r="A127" s="29">
        <v>1</v>
      </c>
      <c r="B127" s="30" t="s">
        <v>90</v>
      </c>
      <c r="C127" s="31" t="s">
        <v>91</v>
      </c>
      <c r="D127" s="32" t="s">
        <v>25</v>
      </c>
      <c r="E127" s="27">
        <v>88.75</v>
      </c>
      <c r="F127" s="27">
        <f>E127/4</f>
        <v>22.1875</v>
      </c>
      <c r="G127" s="27">
        <v>125</v>
      </c>
      <c r="H127" s="27">
        <v>0</v>
      </c>
      <c r="I127" s="33">
        <f>$I$91*H127/$H$91</f>
        <v>0</v>
      </c>
      <c r="J127" s="33">
        <f>G127+I127</f>
        <v>125</v>
      </c>
      <c r="K127" s="27">
        <v>3.2</v>
      </c>
      <c r="L127" s="33">
        <f>L128*K127/K128</f>
        <v>23.21644498186215</v>
      </c>
      <c r="M127" s="27">
        <v>60</v>
      </c>
      <c r="N127" s="33">
        <v>0</v>
      </c>
      <c r="O127" s="33">
        <f>$O$84*M127/$M$84</f>
        <v>40</v>
      </c>
      <c r="P127" s="33">
        <f>$P$84*N127/$N$84</f>
        <v>0</v>
      </c>
      <c r="Q127" s="33">
        <f>O127+P127</f>
        <v>40</v>
      </c>
      <c r="R127" s="33">
        <v>20</v>
      </c>
      <c r="S127" s="33">
        <v>100</v>
      </c>
      <c r="T127" s="33">
        <f>F127+H127+K127+M127+N127+R127</f>
        <v>105.3875</v>
      </c>
      <c r="U127" s="33">
        <f>J127+L127+Q127+S127</f>
        <v>288.21644498186214</v>
      </c>
      <c r="V127" s="23"/>
      <c r="W127" s="23"/>
    </row>
    <row r="128" spans="1:23" ht="21.75" customHeight="1" x14ac:dyDescent="0.25">
      <c r="A128" s="29">
        <v>2</v>
      </c>
      <c r="B128" s="30" t="s">
        <v>92</v>
      </c>
      <c r="C128" s="31" t="s">
        <v>91</v>
      </c>
      <c r="D128" s="32" t="s">
        <v>25</v>
      </c>
      <c r="E128" s="27">
        <v>39.924999999999997</v>
      </c>
      <c r="F128" s="27">
        <f>E128/4</f>
        <v>9.9812499999999993</v>
      </c>
      <c r="G128" s="27">
        <f>G127*F128/F127</f>
        <v>56.232394366197184</v>
      </c>
      <c r="H128" s="27">
        <v>0</v>
      </c>
      <c r="I128" s="33">
        <v>0</v>
      </c>
      <c r="J128" s="33">
        <f>G128+I128</f>
        <v>56.232394366197184</v>
      </c>
      <c r="K128" s="27">
        <v>41.35</v>
      </c>
      <c r="L128" s="33">
        <v>300</v>
      </c>
      <c r="M128" s="27">
        <v>0</v>
      </c>
      <c r="N128" s="33">
        <v>0</v>
      </c>
      <c r="O128" s="33">
        <v>0</v>
      </c>
      <c r="P128" s="33">
        <v>0</v>
      </c>
      <c r="Q128" s="33">
        <f>O128+P128</f>
        <v>0</v>
      </c>
      <c r="R128" s="33">
        <v>20</v>
      </c>
      <c r="S128" s="33">
        <v>100</v>
      </c>
      <c r="T128" s="33">
        <f>F128+H128+K128+M128+N128+R128</f>
        <v>71.331249999999997</v>
      </c>
      <c r="U128" s="33">
        <f>J128+L128+Q128+S128</f>
        <v>456.23239436619718</v>
      </c>
      <c r="V128" s="23"/>
      <c r="W128" s="23"/>
    </row>
    <row r="129" spans="1:24" x14ac:dyDescent="0.25">
      <c r="U129" s="61"/>
      <c r="V129" s="23"/>
      <c r="W129" s="23"/>
    </row>
    <row r="130" spans="1:24" s="18" customFormat="1" ht="15" customHeight="1" x14ac:dyDescent="0.25">
      <c r="A130" s="7" t="s">
        <v>93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23"/>
      <c r="W130" s="23"/>
    </row>
    <row r="131" spans="1:24" ht="47.25" customHeight="1" x14ac:dyDescent="0.25">
      <c r="A131" s="19" t="s">
        <v>1</v>
      </c>
      <c r="B131" s="20" t="s">
        <v>2</v>
      </c>
      <c r="C131" s="20" t="s">
        <v>3</v>
      </c>
      <c r="D131" s="20" t="s">
        <v>4</v>
      </c>
      <c r="E131" s="13" t="s">
        <v>5</v>
      </c>
      <c r="F131" s="13"/>
      <c r="G131" s="13"/>
      <c r="H131" s="13"/>
      <c r="I131" s="13"/>
      <c r="J131" s="20"/>
      <c r="K131" s="13" t="s">
        <v>6</v>
      </c>
      <c r="L131" s="13"/>
      <c r="M131" s="13" t="s">
        <v>7</v>
      </c>
      <c r="N131" s="13"/>
      <c r="O131" s="20"/>
      <c r="P131" s="20"/>
      <c r="Q131" s="20"/>
      <c r="R131" s="12" t="s">
        <v>8</v>
      </c>
      <c r="S131" s="12"/>
      <c r="T131" s="20" t="s">
        <v>9</v>
      </c>
      <c r="U131" s="25" t="s">
        <v>29</v>
      </c>
      <c r="V131" s="23"/>
      <c r="W131" s="23"/>
    </row>
    <row r="132" spans="1:24" ht="77.25" x14ac:dyDescent="0.25">
      <c r="A132" s="11"/>
      <c r="B132" s="11"/>
      <c r="C132" s="11"/>
      <c r="D132" s="11"/>
      <c r="E132" s="25" t="s">
        <v>10</v>
      </c>
      <c r="F132" s="25" t="s">
        <v>11</v>
      </c>
      <c r="G132" s="25" t="s">
        <v>12</v>
      </c>
      <c r="H132" s="25" t="s">
        <v>13</v>
      </c>
      <c r="I132" s="26" t="s">
        <v>14</v>
      </c>
      <c r="J132" s="26" t="s">
        <v>15</v>
      </c>
      <c r="K132" s="25" t="s">
        <v>10</v>
      </c>
      <c r="L132" s="25" t="s">
        <v>68</v>
      </c>
      <c r="M132" s="25" t="s">
        <v>17</v>
      </c>
      <c r="N132" s="25" t="s">
        <v>17</v>
      </c>
      <c r="O132" s="25" t="s">
        <v>18</v>
      </c>
      <c r="P132" s="25" t="s">
        <v>19</v>
      </c>
      <c r="Q132" s="26" t="s">
        <v>20</v>
      </c>
      <c r="R132" s="25" t="s">
        <v>21</v>
      </c>
      <c r="S132" s="25" t="s">
        <v>22</v>
      </c>
      <c r="T132" s="27"/>
      <c r="U132" s="58"/>
      <c r="V132" s="23"/>
      <c r="W132" s="23"/>
    </row>
    <row r="133" spans="1:24" ht="42" customHeight="1" x14ac:dyDescent="0.25">
      <c r="A133" s="29">
        <v>1</v>
      </c>
      <c r="B133" s="30" t="s">
        <v>94</v>
      </c>
      <c r="C133" s="31" t="s">
        <v>95</v>
      </c>
      <c r="D133" s="32" t="s">
        <v>25</v>
      </c>
      <c r="E133" s="27">
        <v>10</v>
      </c>
      <c r="F133" s="27">
        <f>E133/4</f>
        <v>2.5</v>
      </c>
      <c r="G133" s="27">
        <f>G134*F133/F134</f>
        <v>4.3681856304165496</v>
      </c>
      <c r="H133" s="27">
        <v>0</v>
      </c>
      <c r="I133" s="33">
        <v>0</v>
      </c>
      <c r="J133" s="33">
        <f>G133+I133</f>
        <v>4.3681856304165496</v>
      </c>
      <c r="K133" s="27">
        <v>300.55</v>
      </c>
      <c r="L133" s="33">
        <v>300</v>
      </c>
      <c r="M133" s="27">
        <v>0</v>
      </c>
      <c r="N133" s="33">
        <v>0</v>
      </c>
      <c r="O133" s="33">
        <f>$O$84*M133/$M$84</f>
        <v>0</v>
      </c>
      <c r="P133" s="33">
        <f>$P$84*N133/$N$84</f>
        <v>0</v>
      </c>
      <c r="Q133" s="33">
        <f>O133+P133</f>
        <v>0</v>
      </c>
      <c r="R133" s="33">
        <v>0</v>
      </c>
      <c r="S133" s="33">
        <v>0</v>
      </c>
      <c r="T133" s="33">
        <f>F133+H133+K133+M133+N133+R133</f>
        <v>303.05</v>
      </c>
      <c r="U133" s="33">
        <f>J133+L133+Q133+S133</f>
        <v>304.36818563041658</v>
      </c>
      <c r="V133" s="23"/>
      <c r="W133" s="23"/>
    </row>
    <row r="134" spans="1:24" ht="31.5" x14ac:dyDescent="0.25">
      <c r="A134" s="62">
        <v>2</v>
      </c>
      <c r="B134" s="63" t="s">
        <v>96</v>
      </c>
      <c r="C134" s="31" t="s">
        <v>95</v>
      </c>
      <c r="D134" s="32" t="s">
        <v>25</v>
      </c>
      <c r="E134" s="27">
        <v>286.16000000000003</v>
      </c>
      <c r="F134" s="27">
        <f>E134/4</f>
        <v>71.540000000000006</v>
      </c>
      <c r="G134" s="27">
        <v>125</v>
      </c>
      <c r="H134" s="27">
        <v>0</v>
      </c>
      <c r="I134" s="33">
        <v>0</v>
      </c>
      <c r="J134" s="33">
        <f>G134+I134</f>
        <v>125</v>
      </c>
      <c r="K134" s="27">
        <v>16.600000000000001</v>
      </c>
      <c r="L134" s="33">
        <f>L133*K134/K133</f>
        <v>16.569622359008484</v>
      </c>
      <c r="M134" s="27">
        <v>0</v>
      </c>
      <c r="N134" s="33">
        <v>0</v>
      </c>
      <c r="O134" s="33">
        <v>0</v>
      </c>
      <c r="P134" s="33">
        <v>0</v>
      </c>
      <c r="Q134" s="33">
        <f>O134+P134</f>
        <v>0</v>
      </c>
      <c r="R134" s="33">
        <v>0</v>
      </c>
      <c r="S134" s="33">
        <v>0</v>
      </c>
      <c r="T134" s="33">
        <f>F134+H134+K134+M134+N134+R134</f>
        <v>88.140000000000015</v>
      </c>
      <c r="U134" s="33">
        <f>J134+L134+Q134+S134</f>
        <v>141.56962235900849</v>
      </c>
      <c r="V134" s="23"/>
      <c r="W134" s="23"/>
    </row>
    <row r="135" spans="1:24" ht="15.75" x14ac:dyDescent="0.25">
      <c r="A135" s="64"/>
      <c r="B135" s="65"/>
      <c r="C135" s="66"/>
      <c r="D135" s="67"/>
      <c r="E135" s="68"/>
      <c r="F135" s="68"/>
      <c r="G135" s="68"/>
      <c r="H135" s="68"/>
      <c r="I135" s="69"/>
      <c r="J135" s="69"/>
      <c r="K135" s="68"/>
      <c r="L135" s="69"/>
      <c r="M135" s="68"/>
      <c r="N135" s="69"/>
      <c r="O135" s="69"/>
      <c r="P135" s="69"/>
      <c r="Q135" s="69"/>
      <c r="R135" s="69"/>
      <c r="S135" s="69"/>
      <c r="T135" s="69"/>
      <c r="U135" s="69"/>
      <c r="V135" s="23"/>
      <c r="W135" s="23"/>
    </row>
    <row r="136" spans="1:24" s="18" customFormat="1" ht="1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23"/>
      <c r="V136" s="23"/>
      <c r="W136" s="23"/>
    </row>
    <row r="137" spans="1:24" x14ac:dyDescent="0.25">
      <c r="A137" s="71"/>
      <c r="B137" s="72"/>
      <c r="C137" s="72"/>
      <c r="D137" s="72"/>
      <c r="E137" s="72"/>
      <c r="F137" s="72"/>
      <c r="G137" s="72"/>
      <c r="H137" s="72"/>
      <c r="I137" s="73"/>
      <c r="J137" s="73"/>
      <c r="K137" s="72"/>
      <c r="L137" s="73"/>
      <c r="M137" s="72"/>
      <c r="N137" s="73"/>
      <c r="O137" s="73"/>
      <c r="P137" s="73"/>
      <c r="Q137" s="73"/>
      <c r="R137" s="73"/>
      <c r="S137" s="73"/>
      <c r="T137" s="72"/>
      <c r="U137" s="72"/>
    </row>
    <row r="138" spans="1:24" s="15" customFormat="1" ht="43.9" customHeight="1" x14ac:dyDescent="0.25">
      <c r="A138" s="9" t="s">
        <v>97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70"/>
      <c r="W138" s="74"/>
    </row>
    <row r="139" spans="1:24" s="15" customFormat="1" ht="42.6" customHeight="1" x14ac:dyDescent="0.25">
      <c r="A139" s="75" t="s">
        <v>1</v>
      </c>
      <c r="B139" s="75" t="s">
        <v>2</v>
      </c>
      <c r="C139" s="75" t="s">
        <v>3</v>
      </c>
      <c r="D139" s="75" t="s">
        <v>4</v>
      </c>
      <c r="E139" s="5" t="s">
        <v>5</v>
      </c>
      <c r="F139" s="5"/>
      <c r="G139" s="5"/>
      <c r="H139" s="5"/>
      <c r="I139" s="5"/>
      <c r="J139" s="5"/>
      <c r="K139" s="5" t="s">
        <v>6</v>
      </c>
      <c r="L139" s="5"/>
      <c r="M139" s="4" t="s">
        <v>98</v>
      </c>
      <c r="N139" s="4"/>
      <c r="O139" s="4"/>
      <c r="P139" s="4"/>
      <c r="Q139" s="4"/>
      <c r="R139" s="3" t="s">
        <v>8</v>
      </c>
      <c r="S139" s="3"/>
      <c r="T139" s="76"/>
      <c r="U139" s="76"/>
      <c r="V139" s="2"/>
      <c r="W139" s="2"/>
      <c r="X139" s="77"/>
    </row>
    <row r="140" spans="1:24" s="15" customFormat="1" ht="70.5" customHeight="1" x14ac:dyDescent="0.25">
      <c r="A140" s="9"/>
      <c r="B140" s="9"/>
      <c r="C140" s="9"/>
      <c r="D140" s="9"/>
      <c r="E140" s="25" t="s">
        <v>10</v>
      </c>
      <c r="F140" s="25" t="s">
        <v>11</v>
      </c>
      <c r="G140" s="25" t="s">
        <v>12</v>
      </c>
      <c r="H140" s="25" t="s">
        <v>13</v>
      </c>
      <c r="I140" s="26" t="s">
        <v>14</v>
      </c>
      <c r="J140" s="26" t="s">
        <v>15</v>
      </c>
      <c r="K140" s="26" t="s">
        <v>10</v>
      </c>
      <c r="L140" s="25" t="s">
        <v>16</v>
      </c>
      <c r="M140" s="26" t="s">
        <v>17</v>
      </c>
      <c r="N140" s="25" t="s">
        <v>17</v>
      </c>
      <c r="O140" s="25" t="s">
        <v>18</v>
      </c>
      <c r="P140" s="25" t="s">
        <v>19</v>
      </c>
      <c r="Q140" s="25" t="s">
        <v>99</v>
      </c>
      <c r="R140" s="25" t="s">
        <v>21</v>
      </c>
      <c r="S140" s="26" t="s">
        <v>22</v>
      </c>
      <c r="T140" s="25" t="s">
        <v>9</v>
      </c>
      <c r="U140" s="25" t="s">
        <v>29</v>
      </c>
      <c r="V140" s="78"/>
      <c r="W140" s="79"/>
    </row>
    <row r="141" spans="1:24" s="15" customFormat="1" ht="21.95" customHeight="1" x14ac:dyDescent="0.25">
      <c r="A141" s="57">
        <v>1</v>
      </c>
      <c r="B141" s="55" t="s">
        <v>30</v>
      </c>
      <c r="C141" s="80" t="s">
        <v>100</v>
      </c>
      <c r="D141" s="32" t="s">
        <v>25</v>
      </c>
      <c r="E141" s="81">
        <v>10</v>
      </c>
      <c r="F141" s="82">
        <f t="shared" ref="F141:F147" si="28">E141/4</f>
        <v>2.5</v>
      </c>
      <c r="G141" s="83">
        <v>3.8460000000000001</v>
      </c>
      <c r="H141" s="84">
        <v>0</v>
      </c>
      <c r="I141" s="85">
        <v>0</v>
      </c>
      <c r="J141" s="33">
        <f t="shared" ref="J141:J147" si="29">G141+I141</f>
        <v>3.8460000000000001</v>
      </c>
      <c r="K141" s="33">
        <v>50.01</v>
      </c>
      <c r="L141" s="81">
        <f>K141/K143*L143</f>
        <v>24.105077120822621</v>
      </c>
      <c r="M141" s="83">
        <v>0</v>
      </c>
      <c r="N141" s="81">
        <v>0</v>
      </c>
      <c r="O141" s="85">
        <f>M141/M143*O143</f>
        <v>0</v>
      </c>
      <c r="P141" s="83">
        <v>0</v>
      </c>
      <c r="Q141" s="85">
        <f t="shared" ref="Q141:Q147" si="30">O141+P141</f>
        <v>0</v>
      </c>
      <c r="R141" s="85">
        <f>(N141+O141)</f>
        <v>0</v>
      </c>
      <c r="S141" s="85">
        <f>P141+Q141</f>
        <v>0</v>
      </c>
      <c r="T141" s="85">
        <f>F141+H141+K141+M141+N141+R141</f>
        <v>52.51</v>
      </c>
      <c r="U141" s="85">
        <f t="shared" ref="U141:U147" si="31">J141+L141+Q141+S141</f>
        <v>27.951077120822621</v>
      </c>
      <c r="V141" s="86"/>
      <c r="W141" s="87"/>
      <c r="X141" s="88"/>
    </row>
    <row r="142" spans="1:24" s="15" customFormat="1" ht="21.95" customHeight="1" x14ac:dyDescent="0.25">
      <c r="A142" s="57">
        <v>2</v>
      </c>
      <c r="B142" s="55" t="s">
        <v>66</v>
      </c>
      <c r="C142" s="80" t="s">
        <v>100</v>
      </c>
      <c r="D142" s="32" t="s">
        <v>25</v>
      </c>
      <c r="E142" s="81">
        <v>235</v>
      </c>
      <c r="F142" s="82">
        <f t="shared" si="28"/>
        <v>58.75</v>
      </c>
      <c r="G142" s="83">
        <v>90.384</v>
      </c>
      <c r="H142" s="89">
        <v>190.65</v>
      </c>
      <c r="I142" s="90">
        <f>H142*375/MAX(H:H)</f>
        <v>106.86659192825113</v>
      </c>
      <c r="J142" s="33">
        <f t="shared" si="29"/>
        <v>197.25059192825114</v>
      </c>
      <c r="K142" s="33">
        <v>56.65</v>
      </c>
      <c r="L142" s="81">
        <f>K142/K143*L143</f>
        <v>27.305591259640106</v>
      </c>
      <c r="M142" s="83">
        <v>20</v>
      </c>
      <c r="N142" s="81">
        <v>0</v>
      </c>
      <c r="O142" s="85">
        <f>M142/M143*O145</f>
        <v>13.333333333333332</v>
      </c>
      <c r="P142" s="83">
        <v>0</v>
      </c>
      <c r="Q142" s="85">
        <f t="shared" si="30"/>
        <v>13.333333333333332</v>
      </c>
      <c r="R142" s="85">
        <v>45</v>
      </c>
      <c r="S142" s="85">
        <f>R142/R143*S143</f>
        <v>45</v>
      </c>
      <c r="T142" s="85">
        <v>45</v>
      </c>
      <c r="U142" s="85">
        <f t="shared" si="31"/>
        <v>282.88951652122455</v>
      </c>
      <c r="V142" s="86"/>
      <c r="W142" s="87"/>
      <c r="X142" s="88"/>
    </row>
    <row r="143" spans="1:24" s="15" customFormat="1" ht="21.95" customHeight="1" x14ac:dyDescent="0.25">
      <c r="A143" s="57">
        <v>3</v>
      </c>
      <c r="B143" s="55" t="s">
        <v>101</v>
      </c>
      <c r="C143" s="80" t="s">
        <v>100</v>
      </c>
      <c r="D143" s="32" t="s">
        <v>25</v>
      </c>
      <c r="E143" s="83">
        <v>122.85</v>
      </c>
      <c r="F143" s="82">
        <f t="shared" si="28"/>
        <v>30.712499999999999</v>
      </c>
      <c r="G143" s="91">
        <v>47.25</v>
      </c>
      <c r="H143" s="81">
        <v>295.05</v>
      </c>
      <c r="I143" s="83">
        <f>H143*375/MAX(H:H)</f>
        <v>165.38677130044843</v>
      </c>
      <c r="J143" s="33">
        <f t="shared" si="29"/>
        <v>212.63677130044843</v>
      </c>
      <c r="K143" s="33">
        <v>622.4</v>
      </c>
      <c r="L143" s="83">
        <v>300</v>
      </c>
      <c r="M143" s="85">
        <v>60</v>
      </c>
      <c r="N143" s="81">
        <v>110</v>
      </c>
      <c r="O143" s="85">
        <v>40</v>
      </c>
      <c r="P143" s="83">
        <v>60</v>
      </c>
      <c r="Q143" s="85">
        <f t="shared" si="30"/>
        <v>100</v>
      </c>
      <c r="R143" s="85">
        <v>100</v>
      </c>
      <c r="S143" s="85">
        <v>100</v>
      </c>
      <c r="T143" s="85">
        <v>100</v>
      </c>
      <c r="U143" s="85">
        <f t="shared" si="31"/>
        <v>712.63677130044846</v>
      </c>
      <c r="V143" s="86"/>
      <c r="W143" s="87"/>
      <c r="X143" s="88"/>
    </row>
    <row r="144" spans="1:24" s="15" customFormat="1" ht="21.95" customHeight="1" x14ac:dyDescent="0.25">
      <c r="A144" s="57">
        <v>4</v>
      </c>
      <c r="B144" s="55" t="s">
        <v>61</v>
      </c>
      <c r="C144" s="80" t="s">
        <v>100</v>
      </c>
      <c r="D144" s="32" t="s">
        <v>25</v>
      </c>
      <c r="E144" s="83">
        <v>39.625</v>
      </c>
      <c r="F144" s="82">
        <f t="shared" si="28"/>
        <v>9.90625</v>
      </c>
      <c r="G144" s="91">
        <v>15.24</v>
      </c>
      <c r="H144" s="81">
        <v>393.6</v>
      </c>
      <c r="I144" s="85">
        <v>375</v>
      </c>
      <c r="J144" s="33">
        <f t="shared" si="29"/>
        <v>390.24</v>
      </c>
      <c r="K144" s="33">
        <v>0</v>
      </c>
      <c r="L144" s="81">
        <v>0</v>
      </c>
      <c r="M144" s="83">
        <v>30</v>
      </c>
      <c r="N144" s="81">
        <v>0</v>
      </c>
      <c r="O144" s="85">
        <f>M144/M143*O143</f>
        <v>20</v>
      </c>
      <c r="P144" s="83">
        <v>0</v>
      </c>
      <c r="Q144" s="85">
        <f t="shared" si="30"/>
        <v>20</v>
      </c>
      <c r="R144" s="85">
        <v>0</v>
      </c>
      <c r="S144" s="85">
        <f>R144/R143*S143</f>
        <v>0</v>
      </c>
      <c r="T144" s="85">
        <v>0</v>
      </c>
      <c r="U144" s="85">
        <f t="shared" si="31"/>
        <v>410.24</v>
      </c>
      <c r="V144" s="86"/>
      <c r="W144" s="87"/>
      <c r="X144" s="88"/>
    </row>
    <row r="145" spans="1:24" s="15" customFormat="1" ht="21.95" customHeight="1" x14ac:dyDescent="0.25">
      <c r="A145" s="57">
        <v>5</v>
      </c>
      <c r="B145" s="55" t="s">
        <v>72</v>
      </c>
      <c r="C145" s="80" t="s">
        <v>100</v>
      </c>
      <c r="D145" s="32" t="s">
        <v>25</v>
      </c>
      <c r="E145" s="83">
        <v>313.02499999999998</v>
      </c>
      <c r="F145" s="82">
        <f t="shared" si="28"/>
        <v>78.256249999999994</v>
      </c>
      <c r="G145" s="91">
        <v>120.393</v>
      </c>
      <c r="H145" s="81">
        <v>46.65</v>
      </c>
      <c r="I145" s="83">
        <f>H145*375/MAX(H:H)</f>
        <v>26.149103139013452</v>
      </c>
      <c r="J145" s="33">
        <f t="shared" si="29"/>
        <v>146.54210313901345</v>
      </c>
      <c r="K145" s="33">
        <v>46.6</v>
      </c>
      <c r="L145" s="81">
        <f>K145/K143*L143</f>
        <v>22.461439588688947</v>
      </c>
      <c r="M145" s="83">
        <v>60</v>
      </c>
      <c r="N145" s="81">
        <v>110</v>
      </c>
      <c r="O145" s="85">
        <v>40</v>
      </c>
      <c r="P145" s="85">
        <v>60</v>
      </c>
      <c r="Q145" s="85">
        <f t="shared" si="30"/>
        <v>100</v>
      </c>
      <c r="R145" s="85">
        <v>0</v>
      </c>
      <c r="S145" s="85">
        <v>0</v>
      </c>
      <c r="T145" s="85">
        <v>0</v>
      </c>
      <c r="U145" s="85">
        <f t="shared" si="31"/>
        <v>269.00354272770238</v>
      </c>
      <c r="V145" s="86"/>
      <c r="W145" s="87"/>
      <c r="X145" s="88"/>
    </row>
    <row r="146" spans="1:24" s="15" customFormat="1" ht="21.95" customHeight="1" x14ac:dyDescent="0.25">
      <c r="A146" s="57">
        <v>6</v>
      </c>
      <c r="B146" s="55" t="s">
        <v>64</v>
      </c>
      <c r="C146" s="80" t="s">
        <v>100</v>
      </c>
      <c r="D146" s="32" t="s">
        <v>25</v>
      </c>
      <c r="E146" s="83">
        <v>325</v>
      </c>
      <c r="F146" s="82">
        <f t="shared" si="28"/>
        <v>81.25</v>
      </c>
      <c r="G146" s="82">
        <v>125</v>
      </c>
      <c r="H146" s="81">
        <v>60</v>
      </c>
      <c r="I146" s="83">
        <f>H146*375/MAX(H:H)</f>
        <v>33.632286995515692</v>
      </c>
      <c r="J146" s="33">
        <f t="shared" si="29"/>
        <v>158.6322869955157</v>
      </c>
      <c r="K146" s="33">
        <v>225.9</v>
      </c>
      <c r="L146" s="81">
        <f>K146/K143*L143</f>
        <v>108.88496143958871</v>
      </c>
      <c r="M146" s="83">
        <v>0</v>
      </c>
      <c r="N146" s="81">
        <v>110</v>
      </c>
      <c r="O146" s="85">
        <v>0</v>
      </c>
      <c r="P146" s="83">
        <v>60</v>
      </c>
      <c r="Q146" s="85">
        <f t="shared" si="30"/>
        <v>60</v>
      </c>
      <c r="R146" s="85">
        <v>0</v>
      </c>
      <c r="S146" s="85">
        <v>0</v>
      </c>
      <c r="T146" s="85">
        <v>0</v>
      </c>
      <c r="U146" s="85">
        <f t="shared" si="31"/>
        <v>327.51724843510442</v>
      </c>
      <c r="V146" s="86"/>
      <c r="W146" s="87"/>
      <c r="X146" s="88"/>
    </row>
    <row r="147" spans="1:24" s="15" customFormat="1" ht="21.95" customHeight="1" x14ac:dyDescent="0.25">
      <c r="A147" s="21">
        <v>7</v>
      </c>
      <c r="B147" s="55" t="s">
        <v>102</v>
      </c>
      <c r="C147" s="80" t="s">
        <v>100</v>
      </c>
      <c r="D147" s="32" t="s">
        <v>25</v>
      </c>
      <c r="E147" s="92">
        <v>211.57499999999999</v>
      </c>
      <c r="F147" s="82">
        <f t="shared" si="28"/>
        <v>52.893749999999997</v>
      </c>
      <c r="G147" s="91">
        <v>81.375</v>
      </c>
      <c r="H147" s="92">
        <v>60</v>
      </c>
      <c r="I147" s="83">
        <f>H147*375/MAX(H:H)</f>
        <v>33.632286995515692</v>
      </c>
      <c r="J147" s="33">
        <f t="shared" si="29"/>
        <v>115.0072869955157</v>
      </c>
      <c r="K147" s="33">
        <v>159</v>
      </c>
      <c r="L147" s="92">
        <f>K147/K143*L143</f>
        <v>76.638817480719794</v>
      </c>
      <c r="M147" s="83">
        <v>30</v>
      </c>
      <c r="N147" s="92">
        <v>0</v>
      </c>
      <c r="O147" s="93">
        <f>M147/M145*O145</f>
        <v>20</v>
      </c>
      <c r="P147" s="83">
        <v>0</v>
      </c>
      <c r="Q147" s="93">
        <f t="shared" si="30"/>
        <v>20</v>
      </c>
      <c r="R147" s="85">
        <v>0</v>
      </c>
      <c r="S147" s="85">
        <v>0</v>
      </c>
      <c r="T147" s="93">
        <v>0</v>
      </c>
      <c r="U147" s="85">
        <f t="shared" si="31"/>
        <v>211.64610447623551</v>
      </c>
      <c r="V147" s="86"/>
      <c r="W147" s="87"/>
    </row>
    <row r="148" spans="1:24" s="96" customFormat="1" ht="66.75" customHeight="1" x14ac:dyDescent="0.25">
      <c r="A148" s="1" t="s">
        <v>103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94"/>
      <c r="W148" s="95"/>
      <c r="X148" s="15"/>
    </row>
    <row r="149" spans="1:24" s="15" customFormat="1" ht="32.450000000000003" customHeight="1" x14ac:dyDescent="0.25">
      <c r="A149" s="75" t="s">
        <v>1</v>
      </c>
      <c r="B149" s="75" t="s">
        <v>2</v>
      </c>
      <c r="C149" s="75" t="s">
        <v>3</v>
      </c>
      <c r="D149" s="75" t="s">
        <v>4</v>
      </c>
      <c r="E149" s="4" t="s">
        <v>5</v>
      </c>
      <c r="F149" s="4"/>
      <c r="G149" s="4"/>
      <c r="H149" s="4"/>
      <c r="I149" s="4"/>
      <c r="J149" s="4"/>
      <c r="K149" s="4" t="s">
        <v>6</v>
      </c>
      <c r="L149" s="4"/>
      <c r="M149" s="4" t="s">
        <v>7</v>
      </c>
      <c r="N149" s="4"/>
      <c r="O149" s="4"/>
      <c r="P149" s="4"/>
      <c r="Q149" s="4"/>
      <c r="R149" s="3" t="s">
        <v>8</v>
      </c>
      <c r="S149" s="3"/>
      <c r="T149" s="172"/>
      <c r="U149" s="172"/>
      <c r="V149" s="2"/>
      <c r="W149" s="2"/>
      <c r="X149" s="77"/>
    </row>
    <row r="150" spans="1:24" s="15" customFormat="1" ht="64.5" x14ac:dyDescent="0.25">
      <c r="A150" s="173"/>
      <c r="B150" s="173"/>
      <c r="C150" s="173"/>
      <c r="D150" s="173"/>
      <c r="E150" s="25" t="s">
        <v>10</v>
      </c>
      <c r="F150" s="25" t="s">
        <v>11</v>
      </c>
      <c r="G150" s="25" t="s">
        <v>12</v>
      </c>
      <c r="H150" s="25" t="s">
        <v>13</v>
      </c>
      <c r="I150" s="26" t="s">
        <v>104</v>
      </c>
      <c r="J150" s="26" t="s">
        <v>15</v>
      </c>
      <c r="K150" s="26" t="s">
        <v>10</v>
      </c>
      <c r="L150" s="25" t="s">
        <v>16</v>
      </c>
      <c r="M150" s="26" t="s">
        <v>17</v>
      </c>
      <c r="N150" s="25" t="s">
        <v>10</v>
      </c>
      <c r="O150" s="25" t="s">
        <v>18</v>
      </c>
      <c r="P150" s="26" t="s">
        <v>19</v>
      </c>
      <c r="Q150" s="26" t="s">
        <v>99</v>
      </c>
      <c r="R150" s="26" t="s">
        <v>105</v>
      </c>
      <c r="S150" s="25" t="s">
        <v>22</v>
      </c>
      <c r="T150" s="26" t="s">
        <v>9</v>
      </c>
      <c r="U150" s="26" t="s">
        <v>29</v>
      </c>
      <c r="V150" s="78"/>
      <c r="W150" s="79"/>
      <c r="X150" s="96"/>
    </row>
    <row r="151" spans="1:24" s="15" customFormat="1" ht="21.95" customHeight="1" x14ac:dyDescent="0.25">
      <c r="A151" s="29">
        <v>1</v>
      </c>
      <c r="B151" s="97" t="s">
        <v>43</v>
      </c>
      <c r="C151" s="98" t="s">
        <v>106</v>
      </c>
      <c r="D151" s="32" t="s">
        <v>25</v>
      </c>
      <c r="E151" s="32">
        <v>230</v>
      </c>
      <c r="F151" s="82">
        <f>E151/4</f>
        <v>57.5</v>
      </c>
      <c r="G151" s="99">
        <f>F151/F153*G153</f>
        <v>32.216855858985419</v>
      </c>
      <c r="H151" s="32">
        <v>256.5</v>
      </c>
      <c r="I151" s="100">
        <f>H151/H152*I152</f>
        <v>258.04828973843058</v>
      </c>
      <c r="J151" s="101">
        <f>G151+I151</f>
        <v>290.26514559741599</v>
      </c>
      <c r="K151" s="102">
        <v>31.8</v>
      </c>
      <c r="L151" s="32">
        <f>K151/K154*L154</f>
        <v>28.054697838553153</v>
      </c>
      <c r="M151" s="99">
        <v>50</v>
      </c>
      <c r="N151" s="32">
        <v>0</v>
      </c>
      <c r="O151" s="102">
        <v>40</v>
      </c>
      <c r="P151" s="102">
        <f>N151/N153*P153</f>
        <v>0</v>
      </c>
      <c r="Q151" s="102">
        <f>O151+P151</f>
        <v>40</v>
      </c>
      <c r="R151" s="102">
        <v>20</v>
      </c>
      <c r="S151" s="102">
        <f>R151/R153*S153</f>
        <v>44.444444444444443</v>
      </c>
      <c r="T151" s="102">
        <f>F151+H151+K151+M151+N151+R151</f>
        <v>415.8</v>
      </c>
      <c r="U151" s="102">
        <f>J151+L151+Q151+S151</f>
        <v>402.76428788041358</v>
      </c>
      <c r="V151" s="103"/>
      <c r="W151" s="103"/>
      <c r="X151" s="104"/>
    </row>
    <row r="152" spans="1:24" s="15" customFormat="1" ht="21.95" customHeight="1" x14ac:dyDescent="0.25">
      <c r="A152" s="105">
        <v>2</v>
      </c>
      <c r="B152" s="106" t="s">
        <v>44</v>
      </c>
      <c r="C152" s="98" t="s">
        <v>106</v>
      </c>
      <c r="D152" s="32" t="s">
        <v>25</v>
      </c>
      <c r="E152" s="107">
        <v>25</v>
      </c>
      <c r="F152" s="82">
        <f>E152/4</f>
        <v>6.25</v>
      </c>
      <c r="G152" s="99">
        <f>F152/F153*125</f>
        <v>3.5018321585853722</v>
      </c>
      <c r="H152" s="107">
        <v>372.75</v>
      </c>
      <c r="I152" s="99">
        <v>375</v>
      </c>
      <c r="J152" s="101">
        <f>G152+I152</f>
        <v>378.50183215858539</v>
      </c>
      <c r="K152" s="102">
        <v>9.4499999999999993</v>
      </c>
      <c r="L152" s="108">
        <f>K152/K154*L154</f>
        <v>8.3370092633436244</v>
      </c>
      <c r="M152" s="99">
        <v>0</v>
      </c>
      <c r="N152" s="107">
        <v>0</v>
      </c>
      <c r="O152" s="108">
        <f>M152/M151*O151</f>
        <v>0</v>
      </c>
      <c r="P152" s="100">
        <f>N152/N153*60</f>
        <v>0</v>
      </c>
      <c r="Q152" s="108">
        <f>O152+P152</f>
        <v>0</v>
      </c>
      <c r="R152" s="102">
        <v>0</v>
      </c>
      <c r="S152" s="102">
        <v>0</v>
      </c>
      <c r="T152" s="108">
        <f>F152+H152+K152+M152+N152+R152</f>
        <v>388.45</v>
      </c>
      <c r="U152" s="102">
        <f>J152+L152+Q152+S152</f>
        <v>386.83884142192903</v>
      </c>
      <c r="V152" s="103"/>
      <c r="W152" s="103"/>
      <c r="X152" s="38"/>
    </row>
    <row r="153" spans="1:24" s="15" customFormat="1" ht="21.95" customHeight="1" x14ac:dyDescent="0.25">
      <c r="A153" s="109">
        <v>3</v>
      </c>
      <c r="B153" s="110" t="s">
        <v>45</v>
      </c>
      <c r="C153" s="111" t="s">
        <v>106</v>
      </c>
      <c r="D153" s="112" t="s">
        <v>25</v>
      </c>
      <c r="E153" s="113">
        <v>892.39</v>
      </c>
      <c r="F153" s="114">
        <f>E153/4</f>
        <v>223.0975</v>
      </c>
      <c r="G153" s="113">
        <v>125</v>
      </c>
      <c r="H153" s="113">
        <v>135.12</v>
      </c>
      <c r="I153" s="115">
        <f>H153/H152*I152</f>
        <v>135.93561368209257</v>
      </c>
      <c r="J153" s="116">
        <f>G153+I153</f>
        <v>260.93561368209259</v>
      </c>
      <c r="K153" s="117">
        <v>162.69999999999999</v>
      </c>
      <c r="L153" s="113">
        <f>K153/K154*300</f>
        <v>143.53771504190559</v>
      </c>
      <c r="M153" s="115">
        <v>50</v>
      </c>
      <c r="N153" s="113">
        <v>140</v>
      </c>
      <c r="O153" s="118">
        <v>40</v>
      </c>
      <c r="P153" s="118">
        <v>60</v>
      </c>
      <c r="Q153" s="118">
        <f>O153+P153</f>
        <v>100</v>
      </c>
      <c r="R153" s="117">
        <v>45</v>
      </c>
      <c r="S153" s="117">
        <v>100</v>
      </c>
      <c r="T153" s="118">
        <f>F153+H153+K153+M153+N153+R153</f>
        <v>755.91750000000002</v>
      </c>
      <c r="U153" s="117">
        <f>J153+L153+Q153+S153</f>
        <v>604.47332872399818</v>
      </c>
      <c r="V153" s="103"/>
      <c r="W153" s="103"/>
    </row>
    <row r="154" spans="1:24" s="16" customFormat="1" ht="21.95" customHeight="1" x14ac:dyDescent="0.25">
      <c r="A154" s="21">
        <v>4</v>
      </c>
      <c r="B154" s="119" t="s">
        <v>46</v>
      </c>
      <c r="C154" s="120" t="s">
        <v>106</v>
      </c>
      <c r="D154" s="32" t="s">
        <v>25</v>
      </c>
      <c r="E154" s="107">
        <v>310</v>
      </c>
      <c r="F154" s="82">
        <f>E154/4</f>
        <v>77.5</v>
      </c>
      <c r="G154" s="99">
        <f>F154/F153*G153</f>
        <v>43.422718766458608</v>
      </c>
      <c r="H154" s="107">
        <v>0</v>
      </c>
      <c r="I154" s="108">
        <v>0</v>
      </c>
      <c r="J154" s="101">
        <f>G154+I154</f>
        <v>43.422718766458608</v>
      </c>
      <c r="K154" s="102">
        <v>340.05</v>
      </c>
      <c r="L154" s="107">
        <v>300</v>
      </c>
      <c r="M154" s="108">
        <v>0</v>
      </c>
      <c r="N154" s="107">
        <v>80</v>
      </c>
      <c r="O154" s="108">
        <f>M154/M151*O151</f>
        <v>0</v>
      </c>
      <c r="P154" s="108">
        <f>N154/N153*P153</f>
        <v>34.285714285714285</v>
      </c>
      <c r="Q154" s="108">
        <f>O154+P154</f>
        <v>34.285714285714285</v>
      </c>
      <c r="R154" s="102">
        <v>20</v>
      </c>
      <c r="S154" s="102">
        <f>R154/R153*S153</f>
        <v>44.444444444444443</v>
      </c>
      <c r="T154" s="108">
        <f>F154+K154+M154+N154+R154</f>
        <v>517.54999999999995</v>
      </c>
      <c r="U154" s="102">
        <f>J154+L154+Q154+S154</f>
        <v>422.15287749661735</v>
      </c>
      <c r="V154" s="103"/>
      <c r="W154" s="103"/>
      <c r="X154" s="39"/>
    </row>
    <row r="155" spans="1:24" s="15" customFormat="1" ht="49.15" customHeight="1" x14ac:dyDescent="0.25">
      <c r="A155" s="174" t="s">
        <v>107</v>
      </c>
      <c r="B155" s="174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74"/>
    </row>
    <row r="156" spans="1:24" s="15" customFormat="1" ht="46.5" customHeight="1" x14ac:dyDescent="0.25">
      <c r="A156" s="121" t="s">
        <v>1</v>
      </c>
      <c r="B156" s="20" t="s">
        <v>2</v>
      </c>
      <c r="C156" s="20" t="s">
        <v>3</v>
      </c>
      <c r="D156" s="20" t="s">
        <v>4</v>
      </c>
      <c r="E156" s="13" t="s">
        <v>5</v>
      </c>
      <c r="F156" s="13"/>
      <c r="G156" s="13"/>
      <c r="H156" s="13"/>
      <c r="I156" s="13"/>
      <c r="J156" s="13"/>
      <c r="K156" s="13" t="s">
        <v>6</v>
      </c>
      <c r="L156" s="13"/>
      <c r="M156" s="13" t="s">
        <v>7</v>
      </c>
      <c r="N156" s="13"/>
      <c r="O156" s="13"/>
      <c r="P156" s="13"/>
      <c r="Q156" s="13"/>
      <c r="R156" s="13" t="s">
        <v>8</v>
      </c>
      <c r="S156" s="13"/>
      <c r="T156" s="122"/>
      <c r="U156" s="123"/>
      <c r="V156" s="175"/>
      <c r="W156" s="175" t="s">
        <v>108</v>
      </c>
      <c r="X156" s="77"/>
    </row>
    <row r="157" spans="1:24" s="15" customFormat="1" ht="62.45" customHeight="1" x14ac:dyDescent="0.25">
      <c r="A157" s="176"/>
      <c r="B157" s="176"/>
      <c r="C157" s="176"/>
      <c r="D157" s="176"/>
      <c r="E157" s="25" t="s">
        <v>10</v>
      </c>
      <c r="F157" s="25" t="s">
        <v>11</v>
      </c>
      <c r="G157" s="25" t="s">
        <v>12</v>
      </c>
      <c r="H157" s="25" t="s">
        <v>13</v>
      </c>
      <c r="I157" s="26" t="s">
        <v>14</v>
      </c>
      <c r="J157" s="26" t="s">
        <v>15</v>
      </c>
      <c r="K157" s="26" t="s">
        <v>10</v>
      </c>
      <c r="L157" s="25" t="s">
        <v>16</v>
      </c>
      <c r="M157" s="26" t="s">
        <v>17</v>
      </c>
      <c r="N157" s="25" t="s">
        <v>17</v>
      </c>
      <c r="O157" s="26" t="s">
        <v>18</v>
      </c>
      <c r="P157" s="26" t="s">
        <v>19</v>
      </c>
      <c r="Q157" s="26" t="s">
        <v>99</v>
      </c>
      <c r="R157" s="26" t="s">
        <v>21</v>
      </c>
      <c r="S157" s="26" t="s">
        <v>109</v>
      </c>
      <c r="T157" s="26" t="s">
        <v>9</v>
      </c>
      <c r="U157" s="26" t="s">
        <v>29</v>
      </c>
      <c r="V157" s="124"/>
      <c r="W157" s="124"/>
    </row>
    <row r="158" spans="1:24" s="15" customFormat="1" ht="31.9" customHeight="1" x14ac:dyDescent="0.25">
      <c r="A158" s="24">
        <v>1</v>
      </c>
      <c r="B158" s="125" t="s">
        <v>110</v>
      </c>
      <c r="C158" s="126" t="s">
        <v>111</v>
      </c>
      <c r="D158" s="32" t="s">
        <v>25</v>
      </c>
      <c r="E158" s="27">
        <v>235.77500000000001</v>
      </c>
      <c r="F158" s="82">
        <f t="shared" ref="F158:F172" si="32">E158/4</f>
        <v>58.943750000000001</v>
      </c>
      <c r="G158" s="99">
        <f>F158/F170*G170</f>
        <v>33.025779087618645</v>
      </c>
      <c r="H158" s="27">
        <v>0</v>
      </c>
      <c r="I158" s="33">
        <f>H158/H159*I159</f>
        <v>0</v>
      </c>
      <c r="J158" s="33">
        <f t="shared" ref="J158:J172" si="33">G158+I158</f>
        <v>33.025779087618645</v>
      </c>
      <c r="K158" s="33">
        <v>103.55</v>
      </c>
      <c r="L158" s="27">
        <f>K158/K171*L171</f>
        <v>91.354212615791795</v>
      </c>
      <c r="M158" s="27">
        <v>60</v>
      </c>
      <c r="N158" s="33">
        <v>0</v>
      </c>
      <c r="O158" s="33">
        <v>40</v>
      </c>
      <c r="P158" s="33">
        <f>N158/N163*P163</f>
        <v>0</v>
      </c>
      <c r="Q158" s="33">
        <f t="shared" ref="Q158:Q172" si="34">O158+P158</f>
        <v>40</v>
      </c>
      <c r="R158" s="33">
        <v>100</v>
      </c>
      <c r="S158" s="33">
        <v>100</v>
      </c>
      <c r="T158" s="33">
        <f t="shared" ref="T158:T172" si="35">F158+H158+K158+M158+N158+R158</f>
        <v>322.49374999999998</v>
      </c>
      <c r="U158" s="33">
        <f t="shared" ref="U158:U172" si="36">J158+L158+Q158+S158</f>
        <v>264.37999170341044</v>
      </c>
      <c r="V158" s="87"/>
      <c r="W158" s="127"/>
    </row>
    <row r="159" spans="1:24" s="15" customFormat="1" ht="35.450000000000003" customHeight="1" x14ac:dyDescent="0.25">
      <c r="A159" s="24">
        <v>2</v>
      </c>
      <c r="B159" s="128" t="s">
        <v>112</v>
      </c>
      <c r="C159" s="129" t="s">
        <v>111</v>
      </c>
      <c r="D159" s="24" t="s">
        <v>25</v>
      </c>
      <c r="E159" s="44">
        <v>43.575000000000003</v>
      </c>
      <c r="F159" s="130">
        <f t="shared" si="32"/>
        <v>10.893750000000001</v>
      </c>
      <c r="G159" s="131">
        <f>F159/F170*G170</f>
        <v>6.1036934524143032</v>
      </c>
      <c r="H159" s="44">
        <v>528.6</v>
      </c>
      <c r="I159" s="45">
        <v>375</v>
      </c>
      <c r="J159" s="45">
        <f t="shared" si="33"/>
        <v>381.10369345241429</v>
      </c>
      <c r="K159" s="45">
        <v>35</v>
      </c>
      <c r="L159" s="44">
        <f>K159/K171*L171</f>
        <v>30.877812086457872</v>
      </c>
      <c r="M159" s="44">
        <v>60</v>
      </c>
      <c r="N159" s="45">
        <v>50</v>
      </c>
      <c r="O159" s="45">
        <v>40</v>
      </c>
      <c r="P159" s="45">
        <f>N159/N163*P163</f>
        <v>21.428571428571431</v>
      </c>
      <c r="Q159" s="45">
        <f t="shared" si="34"/>
        <v>61.428571428571431</v>
      </c>
      <c r="R159" s="45">
        <v>0</v>
      </c>
      <c r="S159" s="45">
        <f>R159/R158*S158</f>
        <v>0</v>
      </c>
      <c r="T159" s="45">
        <f t="shared" si="35"/>
        <v>684.49374999999998</v>
      </c>
      <c r="U159" s="45">
        <f t="shared" si="36"/>
        <v>473.41007696744362</v>
      </c>
      <c r="V159" s="132"/>
      <c r="W159" s="133"/>
    </row>
    <row r="160" spans="1:24" s="15" customFormat="1" ht="30" x14ac:dyDescent="0.25">
      <c r="A160" s="24">
        <v>3</v>
      </c>
      <c r="B160" s="125" t="s">
        <v>63</v>
      </c>
      <c r="C160" s="126" t="s">
        <v>111</v>
      </c>
      <c r="D160" s="32" t="s">
        <v>25</v>
      </c>
      <c r="E160" s="27">
        <v>581.5</v>
      </c>
      <c r="F160" s="82">
        <f t="shared" si="32"/>
        <v>145.375</v>
      </c>
      <c r="G160" s="99">
        <f>F160/F170*G170</f>
        <v>81.452616008695742</v>
      </c>
      <c r="H160" s="27">
        <v>0</v>
      </c>
      <c r="I160" s="33">
        <f>H160/H159*I159</f>
        <v>0</v>
      </c>
      <c r="J160" s="33">
        <f t="shared" si="33"/>
        <v>81.452616008695742</v>
      </c>
      <c r="K160" s="33">
        <v>312.75</v>
      </c>
      <c r="L160" s="27">
        <f>K160/K171*L171</f>
        <v>275.91530657256288</v>
      </c>
      <c r="M160" s="27">
        <v>40</v>
      </c>
      <c r="N160" s="33">
        <v>0</v>
      </c>
      <c r="O160" s="33">
        <f>M160/M159*O159</f>
        <v>26.666666666666664</v>
      </c>
      <c r="P160" s="33">
        <f>N160/N163*P163</f>
        <v>0</v>
      </c>
      <c r="Q160" s="33">
        <f t="shared" si="34"/>
        <v>26.666666666666664</v>
      </c>
      <c r="R160" s="33">
        <v>100</v>
      </c>
      <c r="S160" s="33">
        <v>100</v>
      </c>
      <c r="T160" s="33">
        <f t="shared" si="35"/>
        <v>598.125</v>
      </c>
      <c r="U160" s="33">
        <f t="shared" si="36"/>
        <v>484.03458924792534</v>
      </c>
      <c r="V160" s="87"/>
      <c r="W160" s="127"/>
    </row>
    <row r="161" spans="1:24" s="15" customFormat="1" ht="30" x14ac:dyDescent="0.25">
      <c r="A161" s="24">
        <v>4</v>
      </c>
      <c r="B161" s="32" t="s">
        <v>72</v>
      </c>
      <c r="C161" s="126" t="s">
        <v>111</v>
      </c>
      <c r="D161" s="32" t="s">
        <v>25</v>
      </c>
      <c r="E161" s="27">
        <v>313.02499999999998</v>
      </c>
      <c r="F161" s="82">
        <f t="shared" si="32"/>
        <v>78.256249999999994</v>
      </c>
      <c r="G161" s="99">
        <f>F161/F170*G170</f>
        <v>43.846440457647439</v>
      </c>
      <c r="H161" s="27">
        <v>46.65</v>
      </c>
      <c r="I161" s="33">
        <f>H161/H162*I162</f>
        <v>33.094494892167987</v>
      </c>
      <c r="J161" s="33">
        <f t="shared" si="33"/>
        <v>76.940935349815419</v>
      </c>
      <c r="K161" s="27">
        <v>46.6</v>
      </c>
      <c r="L161" s="27">
        <f>K161/K171*L171</f>
        <v>41.111601235112481</v>
      </c>
      <c r="M161" s="27">
        <v>60</v>
      </c>
      <c r="N161" s="33">
        <v>110</v>
      </c>
      <c r="O161" s="33">
        <v>40</v>
      </c>
      <c r="P161" s="33">
        <f>N161/N163*P163</f>
        <v>47.142857142857139</v>
      </c>
      <c r="Q161" s="33">
        <f t="shared" si="34"/>
        <v>87.142857142857139</v>
      </c>
      <c r="R161" s="33">
        <v>0</v>
      </c>
      <c r="S161" s="33">
        <f>R161/R160*S160</f>
        <v>0</v>
      </c>
      <c r="T161" s="33">
        <f t="shared" si="35"/>
        <v>341.50625000000002</v>
      </c>
      <c r="U161" s="33">
        <f t="shared" si="36"/>
        <v>205.19539372778505</v>
      </c>
      <c r="V161" s="87"/>
      <c r="W161" s="127"/>
    </row>
    <row r="162" spans="1:24" s="15" customFormat="1" ht="30" x14ac:dyDescent="0.25">
      <c r="A162" s="24">
        <v>5</v>
      </c>
      <c r="B162" s="32" t="s">
        <v>64</v>
      </c>
      <c r="C162" s="126" t="s">
        <v>111</v>
      </c>
      <c r="D162" s="32" t="s">
        <v>25</v>
      </c>
      <c r="E162" s="27">
        <v>325</v>
      </c>
      <c r="F162" s="82">
        <f t="shared" si="32"/>
        <v>81.25</v>
      </c>
      <c r="G162" s="99">
        <f>F162/F170*G170</f>
        <v>45.523818061609838</v>
      </c>
      <c r="H162" s="27">
        <v>60</v>
      </c>
      <c r="I162" s="33">
        <f>H162/H159*I159</f>
        <v>42.565266742338252</v>
      </c>
      <c r="J162" s="33">
        <f t="shared" si="33"/>
        <v>88.089084803948083</v>
      </c>
      <c r="K162" s="27">
        <v>225.9</v>
      </c>
      <c r="L162" s="27">
        <f>K162/K171*L171</f>
        <v>199.29422143802381</v>
      </c>
      <c r="M162" s="27">
        <v>0</v>
      </c>
      <c r="N162" s="33">
        <v>110</v>
      </c>
      <c r="O162" s="33">
        <f>M162/M161*O161</f>
        <v>0</v>
      </c>
      <c r="P162" s="33">
        <f>N161/N163*P163</f>
        <v>47.142857142857139</v>
      </c>
      <c r="Q162" s="33">
        <f t="shared" si="34"/>
        <v>47.142857142857139</v>
      </c>
      <c r="R162" s="33">
        <v>0</v>
      </c>
      <c r="S162" s="33">
        <f>R162/R160*S160</f>
        <v>0</v>
      </c>
      <c r="T162" s="33">
        <f t="shared" si="35"/>
        <v>477.15</v>
      </c>
      <c r="U162" s="33">
        <f t="shared" si="36"/>
        <v>334.52616338482903</v>
      </c>
      <c r="V162" s="87"/>
      <c r="W162" s="127"/>
    </row>
    <row r="163" spans="1:24" s="15" customFormat="1" ht="30" x14ac:dyDescent="0.25">
      <c r="A163" s="24">
        <v>6</v>
      </c>
      <c r="B163" s="134" t="s">
        <v>113</v>
      </c>
      <c r="C163" s="126" t="s">
        <v>111</v>
      </c>
      <c r="D163" s="32" t="s">
        <v>25</v>
      </c>
      <c r="E163" s="27">
        <v>100</v>
      </c>
      <c r="F163" s="82">
        <f t="shared" si="32"/>
        <v>25</v>
      </c>
      <c r="G163" s="99">
        <f>F163/F170*G170</f>
        <v>14.007328634341489</v>
      </c>
      <c r="H163" s="27">
        <v>276.45</v>
      </c>
      <c r="I163" s="33">
        <f>H163/H159*I159</f>
        <v>196.1194665153235</v>
      </c>
      <c r="J163" s="33">
        <f t="shared" si="33"/>
        <v>210.12679514966499</v>
      </c>
      <c r="K163" s="27">
        <v>176.75</v>
      </c>
      <c r="L163" s="27">
        <f>K163/K171*L171</f>
        <v>155.93295103661225</v>
      </c>
      <c r="M163" s="27">
        <v>60</v>
      </c>
      <c r="N163" s="33">
        <v>140</v>
      </c>
      <c r="O163" s="33">
        <v>40</v>
      </c>
      <c r="P163" s="33">
        <v>60</v>
      </c>
      <c r="Q163" s="33">
        <f t="shared" si="34"/>
        <v>100</v>
      </c>
      <c r="R163" s="33">
        <v>100</v>
      </c>
      <c r="S163" s="33">
        <v>100</v>
      </c>
      <c r="T163" s="33">
        <f t="shared" si="35"/>
        <v>778.2</v>
      </c>
      <c r="U163" s="33">
        <f t="shared" si="36"/>
        <v>566.05974618627727</v>
      </c>
      <c r="V163" s="87"/>
      <c r="W163" s="127"/>
    </row>
    <row r="164" spans="1:24" s="15" customFormat="1" ht="30" x14ac:dyDescent="0.25">
      <c r="A164" s="24">
        <v>7</v>
      </c>
      <c r="B164" s="134" t="s">
        <v>82</v>
      </c>
      <c r="C164" s="126" t="s">
        <v>111</v>
      </c>
      <c r="D164" s="32" t="s">
        <v>25</v>
      </c>
      <c r="E164" s="27">
        <v>658.5</v>
      </c>
      <c r="F164" s="82">
        <f t="shared" si="32"/>
        <v>164.625</v>
      </c>
      <c r="G164" s="99">
        <f>F164/F170*G170</f>
        <v>92.238259057138706</v>
      </c>
      <c r="H164" s="27">
        <v>0</v>
      </c>
      <c r="I164" s="33">
        <f>H164/H159*I159</f>
        <v>0</v>
      </c>
      <c r="J164" s="33">
        <f t="shared" si="33"/>
        <v>92.238259057138706</v>
      </c>
      <c r="K164" s="27">
        <v>0</v>
      </c>
      <c r="L164" s="27">
        <f>K164/K171*L171</f>
        <v>0</v>
      </c>
      <c r="M164" s="27">
        <v>20</v>
      </c>
      <c r="N164" s="33">
        <v>110</v>
      </c>
      <c r="O164" s="33">
        <f>M164/M163*O161</f>
        <v>13.333333333333332</v>
      </c>
      <c r="P164" s="33">
        <f>N164/N163*P163</f>
        <v>47.142857142857139</v>
      </c>
      <c r="Q164" s="33">
        <f t="shared" si="34"/>
        <v>60.476190476190467</v>
      </c>
      <c r="R164" s="33">
        <v>0</v>
      </c>
      <c r="S164" s="33">
        <f>R164/R163*S163</f>
        <v>0</v>
      </c>
      <c r="T164" s="33">
        <f t="shared" si="35"/>
        <v>294.625</v>
      </c>
      <c r="U164" s="33">
        <f t="shared" si="36"/>
        <v>152.71444953332917</v>
      </c>
      <c r="V164" s="87"/>
      <c r="W164" s="127"/>
    </row>
    <row r="165" spans="1:24" s="15" customFormat="1" ht="30" x14ac:dyDescent="0.25">
      <c r="A165" s="24">
        <v>8</v>
      </c>
      <c r="B165" s="134" t="s">
        <v>32</v>
      </c>
      <c r="C165" s="126" t="s">
        <v>111</v>
      </c>
      <c r="D165" s="32" t="s">
        <v>25</v>
      </c>
      <c r="E165" s="27">
        <v>160.465</v>
      </c>
      <c r="F165" s="82">
        <f t="shared" si="32"/>
        <v>40.116250000000001</v>
      </c>
      <c r="G165" s="99">
        <f>F165/F170*G170</f>
        <v>22.476859893096069</v>
      </c>
      <c r="H165" s="27">
        <v>149.55000000000001</v>
      </c>
      <c r="I165" s="33">
        <f>H165/H159*I159</f>
        <v>106.0939273552781</v>
      </c>
      <c r="J165" s="33">
        <f t="shared" si="33"/>
        <v>128.57078724837416</v>
      </c>
      <c r="K165" s="27">
        <v>126.2</v>
      </c>
      <c r="L165" s="27">
        <v>126.2</v>
      </c>
      <c r="M165" s="27">
        <v>20</v>
      </c>
      <c r="N165" s="33">
        <v>50</v>
      </c>
      <c r="O165" s="33">
        <f>M165/M163*O161</f>
        <v>13.333333333333332</v>
      </c>
      <c r="P165" s="33">
        <f>N165/N164*P163</f>
        <v>27.272727272727273</v>
      </c>
      <c r="Q165" s="33">
        <f t="shared" si="34"/>
        <v>40.606060606060609</v>
      </c>
      <c r="R165" s="33">
        <v>100</v>
      </c>
      <c r="S165" s="33">
        <v>100</v>
      </c>
      <c r="T165" s="33">
        <f t="shared" si="35"/>
        <v>485.86625000000004</v>
      </c>
      <c r="U165" s="33">
        <f t="shared" si="36"/>
        <v>395.3768478544348</v>
      </c>
      <c r="V165" s="87"/>
      <c r="W165" s="127"/>
    </row>
    <row r="166" spans="1:24" s="15" customFormat="1" ht="30" x14ac:dyDescent="0.25">
      <c r="A166" s="24">
        <v>9</v>
      </c>
      <c r="B166" s="134" t="s">
        <v>66</v>
      </c>
      <c r="C166" s="126" t="s">
        <v>111</v>
      </c>
      <c r="D166" s="32" t="s">
        <v>25</v>
      </c>
      <c r="E166" s="27">
        <v>235</v>
      </c>
      <c r="F166" s="82">
        <f t="shared" si="32"/>
        <v>58.75</v>
      </c>
      <c r="G166" s="99">
        <f>F166/F170*G170</f>
        <v>32.91722229070249</v>
      </c>
      <c r="H166" s="27">
        <v>190.65</v>
      </c>
      <c r="I166" s="33">
        <f>H166/H159*I159</f>
        <v>135.25113507377978</v>
      </c>
      <c r="J166" s="33">
        <f t="shared" si="33"/>
        <v>168.16835736448226</v>
      </c>
      <c r="K166" s="27">
        <v>56.65</v>
      </c>
      <c r="L166" s="27">
        <f>K166/K171*L171</f>
        <v>49.97794441993824</v>
      </c>
      <c r="M166" s="27">
        <v>20</v>
      </c>
      <c r="N166" s="33">
        <v>0</v>
      </c>
      <c r="O166" s="33">
        <f>M166/M163*O163</f>
        <v>13.333333333333332</v>
      </c>
      <c r="P166" s="33">
        <f>N166/N163*P163</f>
        <v>0</v>
      </c>
      <c r="Q166" s="33">
        <f t="shared" si="34"/>
        <v>13.333333333333332</v>
      </c>
      <c r="R166" s="33">
        <v>45</v>
      </c>
      <c r="S166" s="33">
        <f>R166/R165*S165</f>
        <v>45</v>
      </c>
      <c r="T166" s="33">
        <f t="shared" si="35"/>
        <v>371.05</v>
      </c>
      <c r="U166" s="33">
        <f t="shared" si="36"/>
        <v>276.47963511775384</v>
      </c>
      <c r="V166" s="87"/>
      <c r="W166" s="127"/>
    </row>
    <row r="167" spans="1:24" s="15" customFormat="1" ht="30" x14ac:dyDescent="0.25">
      <c r="A167" s="24">
        <v>10</v>
      </c>
      <c r="B167" s="134" t="s">
        <v>33</v>
      </c>
      <c r="C167" s="126" t="s">
        <v>111</v>
      </c>
      <c r="D167" s="32" t="s">
        <v>25</v>
      </c>
      <c r="E167" s="27">
        <v>285.85000000000002</v>
      </c>
      <c r="F167" s="82">
        <f t="shared" si="32"/>
        <v>71.462500000000006</v>
      </c>
      <c r="G167" s="99">
        <f>F167/F170*G170</f>
        <v>40.039948901265142</v>
      </c>
      <c r="H167" s="27">
        <v>108.09</v>
      </c>
      <c r="I167" s="33">
        <f>(H167/H159)*I159</f>
        <v>76.681328036322356</v>
      </c>
      <c r="J167" s="33">
        <f t="shared" si="33"/>
        <v>116.7212769375875</v>
      </c>
      <c r="K167" s="27">
        <v>13.4</v>
      </c>
      <c r="L167" s="27">
        <f>K167/K171*L171</f>
        <v>11.821790913101013</v>
      </c>
      <c r="M167" s="27">
        <v>0</v>
      </c>
      <c r="N167" s="33">
        <v>0</v>
      </c>
      <c r="O167" s="33">
        <v>0</v>
      </c>
      <c r="P167" s="33">
        <f>N167/N163*P163</f>
        <v>0</v>
      </c>
      <c r="Q167" s="33">
        <f t="shared" si="34"/>
        <v>0</v>
      </c>
      <c r="R167" s="33">
        <v>0</v>
      </c>
      <c r="S167" s="33">
        <f>R167/R165*S165</f>
        <v>0</v>
      </c>
      <c r="T167" s="33">
        <f t="shared" si="35"/>
        <v>192.95250000000001</v>
      </c>
      <c r="U167" s="33">
        <f t="shared" si="36"/>
        <v>128.54306785068852</v>
      </c>
      <c r="V167" s="87"/>
      <c r="W167" s="127"/>
    </row>
    <row r="168" spans="1:24" s="15" customFormat="1" ht="30" x14ac:dyDescent="0.25">
      <c r="A168" s="24">
        <v>11</v>
      </c>
      <c r="B168" s="134" t="s">
        <v>43</v>
      </c>
      <c r="C168" s="126" t="s">
        <v>111</v>
      </c>
      <c r="D168" s="32" t="s">
        <v>25</v>
      </c>
      <c r="E168" s="27">
        <v>230</v>
      </c>
      <c r="F168" s="82">
        <f t="shared" si="32"/>
        <v>57.5</v>
      </c>
      <c r="G168" s="99">
        <f>F168/F170*G170</f>
        <v>32.216855858985419</v>
      </c>
      <c r="H168" s="27">
        <v>256.5</v>
      </c>
      <c r="I168" s="33">
        <f>H168/H159*I159</f>
        <v>181.96651532349603</v>
      </c>
      <c r="J168" s="33">
        <f t="shared" si="33"/>
        <v>214.18337118248144</v>
      </c>
      <c r="K168" s="27">
        <v>31.8</v>
      </c>
      <c r="L168" s="27">
        <f>K168/K171*L171</f>
        <v>28.054697838553153</v>
      </c>
      <c r="M168" s="27">
        <v>50</v>
      </c>
      <c r="N168" s="33">
        <v>0</v>
      </c>
      <c r="O168" s="33">
        <f>M168/M163*O163</f>
        <v>33.333333333333336</v>
      </c>
      <c r="P168" s="33">
        <f>N168/N163*P163</f>
        <v>0</v>
      </c>
      <c r="Q168" s="33">
        <f t="shared" si="34"/>
        <v>33.333333333333336</v>
      </c>
      <c r="R168" s="33">
        <v>20</v>
      </c>
      <c r="S168" s="33">
        <f>R168/R165*S165</f>
        <v>20</v>
      </c>
      <c r="T168" s="33">
        <f t="shared" si="35"/>
        <v>415.8</v>
      </c>
      <c r="U168" s="33">
        <f t="shared" si="36"/>
        <v>295.57140235436793</v>
      </c>
      <c r="V168" s="87"/>
      <c r="W168" s="127"/>
    </row>
    <row r="169" spans="1:24" s="15" customFormat="1" ht="30" x14ac:dyDescent="0.25">
      <c r="A169" s="24">
        <v>12</v>
      </c>
      <c r="B169" s="134" t="s">
        <v>44</v>
      </c>
      <c r="C169" s="126" t="s">
        <v>111</v>
      </c>
      <c r="D169" s="32" t="s">
        <v>25</v>
      </c>
      <c r="E169" s="27">
        <v>25</v>
      </c>
      <c r="F169" s="82">
        <f t="shared" si="32"/>
        <v>6.25</v>
      </c>
      <c r="G169" s="99">
        <f>F169/F170*125</f>
        <v>3.5018321585853722</v>
      </c>
      <c r="H169" s="27">
        <v>375.75</v>
      </c>
      <c r="I169" s="33">
        <f>H169/H159*I159</f>
        <v>266.56498297389328</v>
      </c>
      <c r="J169" s="33">
        <f t="shared" si="33"/>
        <v>270.06681513247867</v>
      </c>
      <c r="K169" s="27">
        <v>9.4499999999999993</v>
      </c>
      <c r="L169" s="27">
        <f>K169/K171*L171</f>
        <v>8.3370092633436244</v>
      </c>
      <c r="M169" s="27">
        <v>0</v>
      </c>
      <c r="N169" s="33">
        <v>0</v>
      </c>
      <c r="O169" s="33">
        <v>0</v>
      </c>
      <c r="P169" s="33">
        <v>0</v>
      </c>
      <c r="Q169" s="33">
        <f t="shared" si="34"/>
        <v>0</v>
      </c>
      <c r="R169" s="33">
        <v>0</v>
      </c>
      <c r="S169" s="33">
        <f>R169/R163*S163</f>
        <v>0</v>
      </c>
      <c r="T169" s="33">
        <f t="shared" si="35"/>
        <v>391.45</v>
      </c>
      <c r="U169" s="33">
        <f t="shared" si="36"/>
        <v>278.40382439582231</v>
      </c>
      <c r="V169" s="87"/>
      <c r="W169" s="127"/>
      <c r="X169" s="135"/>
    </row>
    <row r="170" spans="1:24" s="15" customFormat="1" ht="30" x14ac:dyDescent="0.25">
      <c r="A170" s="24">
        <v>13</v>
      </c>
      <c r="B170" s="136" t="s">
        <v>45</v>
      </c>
      <c r="C170" s="126" t="s">
        <v>111</v>
      </c>
      <c r="D170" s="32" t="s">
        <v>25</v>
      </c>
      <c r="E170" s="27">
        <v>892.39</v>
      </c>
      <c r="F170" s="82">
        <f t="shared" si="32"/>
        <v>223.0975</v>
      </c>
      <c r="G170" s="27">
        <v>125</v>
      </c>
      <c r="H170" s="27">
        <v>135.12</v>
      </c>
      <c r="I170" s="33">
        <f>H170/H159*I159</f>
        <v>95.856980703745734</v>
      </c>
      <c r="J170" s="33">
        <f t="shared" si="33"/>
        <v>220.85698070374573</v>
      </c>
      <c r="K170" s="27">
        <v>162.69999999999999</v>
      </c>
      <c r="L170" s="27">
        <f>K170/K171*L171</f>
        <v>143.53771504190559</v>
      </c>
      <c r="M170" s="27">
        <v>50</v>
      </c>
      <c r="N170" s="33">
        <v>140</v>
      </c>
      <c r="O170" s="33">
        <f>M170/M163*O163</f>
        <v>33.333333333333336</v>
      </c>
      <c r="P170" s="33">
        <v>60</v>
      </c>
      <c r="Q170" s="33">
        <f t="shared" si="34"/>
        <v>93.333333333333343</v>
      </c>
      <c r="R170" s="33">
        <v>45</v>
      </c>
      <c r="S170" s="33">
        <f>R170/R163*S163</f>
        <v>45</v>
      </c>
      <c r="T170" s="33">
        <f t="shared" si="35"/>
        <v>755.91750000000002</v>
      </c>
      <c r="U170" s="33">
        <f t="shared" si="36"/>
        <v>502.72802907898472</v>
      </c>
      <c r="V170" s="87"/>
      <c r="W170" s="127"/>
    </row>
    <row r="171" spans="1:24" s="16" customFormat="1" ht="30" x14ac:dyDescent="0.25">
      <c r="A171" s="32">
        <v>14</v>
      </c>
      <c r="B171" s="134" t="s">
        <v>46</v>
      </c>
      <c r="C171" s="126" t="s">
        <v>111</v>
      </c>
      <c r="D171" s="32" t="s">
        <v>25</v>
      </c>
      <c r="E171" s="27">
        <v>310</v>
      </c>
      <c r="F171" s="82">
        <f t="shared" si="32"/>
        <v>77.5</v>
      </c>
      <c r="G171" s="27">
        <f>F171/F170*G170</f>
        <v>43.422718766458608</v>
      </c>
      <c r="H171" s="27">
        <v>0</v>
      </c>
      <c r="I171" s="33">
        <f>H171/H159*I159</f>
        <v>0</v>
      </c>
      <c r="J171" s="33">
        <f t="shared" si="33"/>
        <v>43.422718766458608</v>
      </c>
      <c r="K171" s="27">
        <v>340.05</v>
      </c>
      <c r="L171" s="27">
        <v>300</v>
      </c>
      <c r="M171" s="27">
        <v>0</v>
      </c>
      <c r="N171" s="33">
        <v>80</v>
      </c>
      <c r="O171" s="33">
        <f>M171/M161*O161</f>
        <v>0</v>
      </c>
      <c r="P171" s="33">
        <f>N171/N163*P163</f>
        <v>34.285714285714285</v>
      </c>
      <c r="Q171" s="33">
        <f t="shared" si="34"/>
        <v>34.285714285714285</v>
      </c>
      <c r="R171" s="33">
        <v>20</v>
      </c>
      <c r="S171" s="33">
        <f>R171/R163*S163</f>
        <v>20</v>
      </c>
      <c r="T171" s="33">
        <f t="shared" si="35"/>
        <v>517.54999999999995</v>
      </c>
      <c r="U171" s="33">
        <f t="shared" si="36"/>
        <v>397.70843305217289</v>
      </c>
      <c r="V171" s="87"/>
      <c r="W171" s="127"/>
    </row>
    <row r="172" spans="1:24" s="23" customFormat="1" ht="31.9" customHeight="1" x14ac:dyDescent="0.25">
      <c r="A172" s="107">
        <v>15</v>
      </c>
      <c r="B172" s="107" t="s">
        <v>114</v>
      </c>
      <c r="C172" s="126" t="s">
        <v>111</v>
      </c>
      <c r="D172" s="107" t="s">
        <v>25</v>
      </c>
      <c r="E172" s="137">
        <v>80.73</v>
      </c>
      <c r="F172" s="82">
        <f t="shared" si="32"/>
        <v>20.182500000000001</v>
      </c>
      <c r="G172" s="137">
        <f>F172/F170*G170</f>
        <v>11.308116406503885</v>
      </c>
      <c r="H172" s="137">
        <v>219.9</v>
      </c>
      <c r="I172" s="138">
        <f>H172/H159*I159</f>
        <v>156.0017026106697</v>
      </c>
      <c r="J172" s="33">
        <f t="shared" si="33"/>
        <v>167.3098190171736</v>
      </c>
      <c r="K172" s="137">
        <v>249.35</v>
      </c>
      <c r="L172" s="137">
        <f>K172/K171*L171</f>
        <v>219.98235553595057</v>
      </c>
      <c r="M172" s="137">
        <v>40</v>
      </c>
      <c r="N172" s="138">
        <v>80</v>
      </c>
      <c r="O172" s="138">
        <f>M172/M161*O161</f>
        <v>26.666666666666664</v>
      </c>
      <c r="P172" s="138">
        <f>N172/N163*P163</f>
        <v>34.285714285714285</v>
      </c>
      <c r="Q172" s="33">
        <f t="shared" si="34"/>
        <v>60.952380952380949</v>
      </c>
      <c r="R172" s="139">
        <v>45</v>
      </c>
      <c r="S172" s="33">
        <f>R172/R163*S163</f>
        <v>45</v>
      </c>
      <c r="T172" s="33">
        <f t="shared" si="35"/>
        <v>654.4325</v>
      </c>
      <c r="U172" s="33">
        <f t="shared" si="36"/>
        <v>493.2445555055051</v>
      </c>
      <c r="V172" s="87"/>
      <c r="W172" s="127"/>
    </row>
    <row r="173" spans="1:24" s="15" customFormat="1" ht="52.9" customHeight="1" x14ac:dyDescent="0.25">
      <c r="A173" s="177" t="s">
        <v>115</v>
      </c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/>
      <c r="V173" s="94"/>
      <c r="W173" s="74"/>
    </row>
    <row r="174" spans="1:24" s="15" customFormat="1" ht="13.9" customHeight="1" x14ac:dyDescent="0.25">
      <c r="A174" s="178"/>
      <c r="B174" s="178"/>
      <c r="C174" s="178"/>
      <c r="D174" s="16"/>
      <c r="E174" s="16"/>
      <c r="F174" s="16"/>
      <c r="G174" s="16"/>
      <c r="H174" s="16"/>
      <c r="I174" s="17"/>
      <c r="J174" s="17"/>
      <c r="K174" s="17"/>
      <c r="L174" s="17"/>
      <c r="M174" s="17"/>
      <c r="N174" s="16"/>
      <c r="O174" s="17"/>
      <c r="P174" s="17"/>
      <c r="Q174" s="17"/>
      <c r="R174" s="17"/>
      <c r="S174" s="17"/>
      <c r="T174" s="17"/>
      <c r="U174" s="17"/>
      <c r="V174" s="74"/>
      <c r="W174" s="74"/>
    </row>
    <row r="175" spans="1:24" s="15" customFormat="1" ht="40.15" customHeight="1" x14ac:dyDescent="0.25">
      <c r="A175" s="40" t="s">
        <v>1</v>
      </c>
      <c r="B175" s="20" t="s">
        <v>2</v>
      </c>
      <c r="C175" s="20" t="s">
        <v>3</v>
      </c>
      <c r="D175" s="20" t="s">
        <v>4</v>
      </c>
      <c r="E175" s="13" t="s">
        <v>5</v>
      </c>
      <c r="F175" s="13"/>
      <c r="G175" s="13"/>
      <c r="H175" s="13"/>
      <c r="I175" s="13"/>
      <c r="J175" s="13"/>
      <c r="K175" s="13" t="s">
        <v>6</v>
      </c>
      <c r="L175" s="13"/>
      <c r="M175" s="13" t="s">
        <v>7</v>
      </c>
      <c r="N175" s="13"/>
      <c r="O175" s="13"/>
      <c r="P175" s="13"/>
      <c r="Q175" s="13"/>
      <c r="R175" s="179" t="s">
        <v>8</v>
      </c>
      <c r="S175" s="179"/>
      <c r="T175" s="122"/>
      <c r="U175" s="123"/>
      <c r="V175" s="2"/>
      <c r="W175" s="2"/>
      <c r="X175" s="38"/>
    </row>
    <row r="176" spans="1:24" s="15" customFormat="1" ht="68.25" customHeight="1" x14ac:dyDescent="0.25">
      <c r="A176" s="176"/>
      <c r="B176" s="176"/>
      <c r="C176" s="176"/>
      <c r="D176" s="176"/>
      <c r="E176" s="25" t="s">
        <v>10</v>
      </c>
      <c r="F176" s="25" t="s">
        <v>11</v>
      </c>
      <c r="G176" s="25" t="s">
        <v>12</v>
      </c>
      <c r="H176" s="25" t="s">
        <v>13</v>
      </c>
      <c r="I176" s="26" t="s">
        <v>104</v>
      </c>
      <c r="J176" s="26" t="s">
        <v>116</v>
      </c>
      <c r="K176" s="26" t="s">
        <v>10</v>
      </c>
      <c r="L176" s="25" t="s">
        <v>16</v>
      </c>
      <c r="M176" s="26" t="s">
        <v>117</v>
      </c>
      <c r="N176" s="25" t="s">
        <v>117</v>
      </c>
      <c r="O176" s="25" t="s">
        <v>18</v>
      </c>
      <c r="P176" s="26" t="s">
        <v>19</v>
      </c>
      <c r="Q176" s="26" t="s">
        <v>20</v>
      </c>
      <c r="R176" s="26" t="s">
        <v>21</v>
      </c>
      <c r="S176" s="25" t="s">
        <v>22</v>
      </c>
      <c r="T176" s="26" t="s">
        <v>118</v>
      </c>
      <c r="U176" s="26" t="s">
        <v>29</v>
      </c>
      <c r="V176" s="78"/>
      <c r="W176" s="79"/>
    </row>
    <row r="177" spans="1:23" s="15" customFormat="1" ht="21.95" customHeight="1" x14ac:dyDescent="0.25">
      <c r="A177" s="24">
        <v>1</v>
      </c>
      <c r="B177" s="97" t="s">
        <v>110</v>
      </c>
      <c r="C177" s="140" t="s">
        <v>119</v>
      </c>
      <c r="D177" s="32" t="s">
        <v>25</v>
      </c>
      <c r="E177" s="27">
        <v>235.77500000000001</v>
      </c>
      <c r="F177" s="82">
        <f t="shared" ref="F177:F189" si="37">E177/4</f>
        <v>58.943750000000001</v>
      </c>
      <c r="G177" s="141">
        <f>F177/F180*125</f>
        <v>44.756074411541384</v>
      </c>
      <c r="H177" s="27">
        <v>0</v>
      </c>
      <c r="I177" s="142">
        <f>H177/H182*I182</f>
        <v>0</v>
      </c>
      <c r="J177" s="33">
        <v>44.76</v>
      </c>
      <c r="K177" s="27">
        <v>103.55</v>
      </c>
      <c r="L177" s="27">
        <f>K177/K188*L188</f>
        <v>91.354212615791795</v>
      </c>
      <c r="M177" s="27">
        <v>60</v>
      </c>
      <c r="N177" s="33">
        <v>0</v>
      </c>
      <c r="O177" s="33">
        <v>40</v>
      </c>
      <c r="P177" s="33">
        <f>N177/N181*P181</f>
        <v>0</v>
      </c>
      <c r="Q177" s="33">
        <f t="shared" ref="Q177:Q189" si="38">O177+P177</f>
        <v>40</v>
      </c>
      <c r="R177" s="33">
        <v>100</v>
      </c>
      <c r="S177" s="85">
        <v>100</v>
      </c>
      <c r="T177" s="33">
        <f t="shared" ref="T177:T189" si="39">F177+H177+K177+M177+N177+R177</f>
        <v>322.49374999999998</v>
      </c>
      <c r="U177" s="33">
        <f t="shared" ref="U177:U189" si="40">J177+L177+Q177+S177</f>
        <v>276.11421261579176</v>
      </c>
      <c r="V177" s="86"/>
      <c r="W177" s="87"/>
    </row>
    <row r="178" spans="1:23" s="15" customFormat="1" ht="21.95" customHeight="1" x14ac:dyDescent="0.25">
      <c r="A178" s="143">
        <v>2</v>
      </c>
      <c r="B178" s="106" t="s">
        <v>112</v>
      </c>
      <c r="C178" s="140" t="s">
        <v>119</v>
      </c>
      <c r="D178" s="32" t="s">
        <v>25</v>
      </c>
      <c r="E178" s="137">
        <v>43.575000000000003</v>
      </c>
      <c r="F178" s="82">
        <f t="shared" si="37"/>
        <v>10.893750000000001</v>
      </c>
      <c r="G178" s="141">
        <f>F178/F180*G180</f>
        <v>8.2716400911161738</v>
      </c>
      <c r="H178" s="137">
        <v>528.6</v>
      </c>
      <c r="I178" s="142">
        <f>H178/H182*I182</f>
        <v>297.1666291882168</v>
      </c>
      <c r="J178" s="33">
        <v>306.77</v>
      </c>
      <c r="K178" s="138">
        <v>35</v>
      </c>
      <c r="L178" s="138">
        <f>K178/K188*L188</f>
        <v>30.877812086457872</v>
      </c>
      <c r="M178" s="137">
        <v>60</v>
      </c>
      <c r="N178" s="138">
        <v>50</v>
      </c>
      <c r="O178" s="138">
        <v>40</v>
      </c>
      <c r="P178" s="144">
        <f>N178/N181*P181</f>
        <v>21.428571428571431</v>
      </c>
      <c r="Q178" s="33">
        <f t="shared" si="38"/>
        <v>61.428571428571431</v>
      </c>
      <c r="R178" s="138">
        <v>0</v>
      </c>
      <c r="S178" s="85">
        <f>R178/R177*S177</f>
        <v>0</v>
      </c>
      <c r="T178" s="33">
        <f t="shared" si="39"/>
        <v>684.49374999999998</v>
      </c>
      <c r="U178" s="33">
        <f t="shared" si="40"/>
        <v>399.07638351502931</v>
      </c>
      <c r="V178" s="86"/>
      <c r="W178" s="87"/>
    </row>
    <row r="179" spans="1:23" s="16" customFormat="1" ht="21.95" customHeight="1" x14ac:dyDescent="0.25">
      <c r="A179" s="119">
        <v>3</v>
      </c>
      <c r="B179" s="119" t="s">
        <v>114</v>
      </c>
      <c r="C179" s="140" t="s">
        <v>119</v>
      </c>
      <c r="D179" s="32" t="s">
        <v>25</v>
      </c>
      <c r="E179" s="137">
        <v>80.73</v>
      </c>
      <c r="F179" s="82">
        <f t="shared" si="37"/>
        <v>20.182500000000001</v>
      </c>
      <c r="G179" s="145">
        <f>F179/F180*125</f>
        <v>15.324601366742598</v>
      </c>
      <c r="H179" s="137">
        <v>219.9</v>
      </c>
      <c r="I179" s="138">
        <f>H179/H182*I182</f>
        <v>123.62266696649428</v>
      </c>
      <c r="J179" s="33">
        <v>138.94999999999999</v>
      </c>
      <c r="K179" s="137">
        <v>249.35</v>
      </c>
      <c r="L179" s="137">
        <f>K179/K188*L188</f>
        <v>219.98235553595057</v>
      </c>
      <c r="M179" s="137">
        <v>40</v>
      </c>
      <c r="N179" s="138">
        <v>80</v>
      </c>
      <c r="O179" s="138">
        <f>M179/M178*O178</f>
        <v>26.666666666666664</v>
      </c>
      <c r="P179" s="138">
        <f>N179/N181*P181</f>
        <v>34.285714285714285</v>
      </c>
      <c r="Q179" s="33">
        <f t="shared" si="38"/>
        <v>60.952380952380949</v>
      </c>
      <c r="R179" s="138">
        <v>45</v>
      </c>
      <c r="S179" s="85">
        <f>R179/R177*S177</f>
        <v>45</v>
      </c>
      <c r="T179" s="33">
        <f t="shared" si="39"/>
        <v>654.4325</v>
      </c>
      <c r="U179" s="33">
        <f t="shared" si="40"/>
        <v>464.88473648833155</v>
      </c>
      <c r="V179" s="86"/>
      <c r="W179" s="87"/>
    </row>
    <row r="180" spans="1:23" s="15" customFormat="1" ht="21.95" customHeight="1" x14ac:dyDescent="0.25">
      <c r="A180" s="143">
        <v>4</v>
      </c>
      <c r="B180" s="119" t="s">
        <v>82</v>
      </c>
      <c r="C180" s="140" t="s">
        <v>119</v>
      </c>
      <c r="D180" s="32" t="s">
        <v>25</v>
      </c>
      <c r="E180" s="137">
        <v>658.5</v>
      </c>
      <c r="F180" s="82">
        <f t="shared" si="37"/>
        <v>164.625</v>
      </c>
      <c r="G180" s="145">
        <v>125</v>
      </c>
      <c r="H180" s="137">
        <v>0</v>
      </c>
      <c r="I180" s="142">
        <f>H180/H182*I182</f>
        <v>0</v>
      </c>
      <c r="J180" s="33">
        <v>125</v>
      </c>
      <c r="K180" s="137">
        <v>0</v>
      </c>
      <c r="L180" s="137">
        <f>K180/K188*L188</f>
        <v>0</v>
      </c>
      <c r="M180" s="137">
        <v>20</v>
      </c>
      <c r="N180" s="138">
        <v>110</v>
      </c>
      <c r="O180" s="138">
        <f>M180/M178*O178</f>
        <v>13.333333333333332</v>
      </c>
      <c r="P180" s="138">
        <f>N180/N181*60</f>
        <v>47.142857142857139</v>
      </c>
      <c r="Q180" s="33">
        <f t="shared" si="38"/>
        <v>60.476190476190467</v>
      </c>
      <c r="R180" s="138">
        <v>0</v>
      </c>
      <c r="S180" s="85">
        <f>R180/S177*T177</f>
        <v>0</v>
      </c>
      <c r="T180" s="33">
        <f t="shared" si="39"/>
        <v>294.625</v>
      </c>
      <c r="U180" s="33">
        <f t="shared" si="40"/>
        <v>185.47619047619048</v>
      </c>
      <c r="V180" s="86"/>
      <c r="W180" s="87"/>
    </row>
    <row r="181" spans="1:23" s="15" customFormat="1" ht="21.95" customHeight="1" x14ac:dyDescent="0.25">
      <c r="A181" s="143">
        <v>5</v>
      </c>
      <c r="B181" s="119" t="s">
        <v>120</v>
      </c>
      <c r="C181" s="140" t="s">
        <v>119</v>
      </c>
      <c r="D181" s="32" t="s">
        <v>25</v>
      </c>
      <c r="E181" s="137">
        <v>47.35</v>
      </c>
      <c r="F181" s="82">
        <f t="shared" si="37"/>
        <v>11.8375</v>
      </c>
      <c r="G181" s="145">
        <f>F181/F180*G180</f>
        <v>8.9882308276385725</v>
      </c>
      <c r="H181" s="137">
        <v>90.75</v>
      </c>
      <c r="I181" s="142">
        <f>H181/H182*375</f>
        <v>51.01753991454914</v>
      </c>
      <c r="J181" s="33">
        <v>60.01</v>
      </c>
      <c r="K181" s="137">
        <v>276.95</v>
      </c>
      <c r="L181" s="137">
        <f>K181/K188*L188</f>
        <v>244.33171592412879</v>
      </c>
      <c r="M181" s="137">
        <v>0</v>
      </c>
      <c r="N181" s="138">
        <v>140</v>
      </c>
      <c r="O181" s="138">
        <f>M181/M178*O178</f>
        <v>0</v>
      </c>
      <c r="P181" s="138">
        <v>60</v>
      </c>
      <c r="Q181" s="33">
        <f t="shared" si="38"/>
        <v>60</v>
      </c>
      <c r="R181" s="138">
        <v>0</v>
      </c>
      <c r="S181" s="85">
        <f>R181/R177*S177</f>
        <v>0</v>
      </c>
      <c r="T181" s="33">
        <f t="shared" si="39"/>
        <v>519.53750000000002</v>
      </c>
      <c r="U181" s="33">
        <f t="shared" si="40"/>
        <v>364.34171592412878</v>
      </c>
      <c r="V181" s="86"/>
      <c r="W181" s="87"/>
    </row>
    <row r="182" spans="1:23" s="15" customFormat="1" ht="21.95" customHeight="1" x14ac:dyDescent="0.25">
      <c r="A182" s="143">
        <v>6</v>
      </c>
      <c r="B182" s="119" t="s">
        <v>121</v>
      </c>
      <c r="C182" s="140" t="s">
        <v>119</v>
      </c>
      <c r="D182" s="32" t="s">
        <v>25</v>
      </c>
      <c r="E182" s="137">
        <v>189.625</v>
      </c>
      <c r="F182" s="82">
        <f t="shared" si="37"/>
        <v>47.40625</v>
      </c>
      <c r="G182" s="145">
        <f>F182/F180*G180</f>
        <v>35.995634016704628</v>
      </c>
      <c r="H182" s="137">
        <v>667.05</v>
      </c>
      <c r="I182" s="142">
        <v>375</v>
      </c>
      <c r="J182" s="33">
        <v>411</v>
      </c>
      <c r="K182" s="137">
        <v>221.15</v>
      </c>
      <c r="L182" s="137">
        <f>K182/K188*L188</f>
        <v>195.10366122629023</v>
      </c>
      <c r="M182" s="137">
        <v>60</v>
      </c>
      <c r="N182" s="138">
        <v>110</v>
      </c>
      <c r="O182" s="138">
        <v>40</v>
      </c>
      <c r="P182" s="138">
        <f>N182/N181*P181</f>
        <v>47.142857142857139</v>
      </c>
      <c r="Q182" s="33">
        <f t="shared" si="38"/>
        <v>87.142857142857139</v>
      </c>
      <c r="R182" s="138">
        <v>100</v>
      </c>
      <c r="S182" s="85">
        <v>100</v>
      </c>
      <c r="T182" s="33">
        <f t="shared" si="39"/>
        <v>1205.6062499999998</v>
      </c>
      <c r="U182" s="33">
        <f t="shared" si="40"/>
        <v>793.24651836914734</v>
      </c>
      <c r="V182" s="86"/>
      <c r="W182" s="87"/>
    </row>
    <row r="183" spans="1:23" s="15" customFormat="1" ht="21.95" customHeight="1" x14ac:dyDescent="0.25">
      <c r="A183" s="143">
        <v>7</v>
      </c>
      <c r="B183" s="119" t="s">
        <v>32</v>
      </c>
      <c r="C183" s="140" t="s">
        <v>119</v>
      </c>
      <c r="D183" s="32" t="s">
        <v>25</v>
      </c>
      <c r="E183" s="27">
        <v>160.465</v>
      </c>
      <c r="F183" s="82">
        <f t="shared" si="37"/>
        <v>40.116250000000001</v>
      </c>
      <c r="G183" s="146">
        <f>F183/F180*G180</f>
        <v>30.460326499620351</v>
      </c>
      <c r="H183" s="27">
        <v>149.55000000000001</v>
      </c>
      <c r="I183" s="33">
        <f>H183/H182*I182</f>
        <v>84.073532718686764</v>
      </c>
      <c r="J183" s="33">
        <v>114.53</v>
      </c>
      <c r="K183" s="27">
        <v>126.2</v>
      </c>
      <c r="L183" s="27">
        <f>K183/K188*L188</f>
        <v>111.33656815174238</v>
      </c>
      <c r="M183" s="27">
        <v>20</v>
      </c>
      <c r="N183" s="33">
        <v>50</v>
      </c>
      <c r="O183" s="33">
        <f>M183/M178*O178</f>
        <v>13.333333333333332</v>
      </c>
      <c r="P183" s="33">
        <f>N183/N181*P181</f>
        <v>21.428571428571431</v>
      </c>
      <c r="Q183" s="33">
        <f t="shared" si="38"/>
        <v>34.761904761904759</v>
      </c>
      <c r="R183" s="33">
        <v>100</v>
      </c>
      <c r="S183" s="85">
        <v>100</v>
      </c>
      <c r="T183" s="33">
        <f t="shared" si="39"/>
        <v>485.86625000000004</v>
      </c>
      <c r="U183" s="33">
        <f t="shared" si="40"/>
        <v>360.62847291364716</v>
      </c>
      <c r="V183" s="86"/>
      <c r="W183" s="87"/>
    </row>
    <row r="184" spans="1:23" s="15" customFormat="1" ht="21.95" customHeight="1" x14ac:dyDescent="0.25">
      <c r="A184" s="143">
        <v>8</v>
      </c>
      <c r="B184" s="119" t="s">
        <v>44</v>
      </c>
      <c r="C184" s="140" t="s">
        <v>119</v>
      </c>
      <c r="D184" s="32" t="s">
        <v>25</v>
      </c>
      <c r="E184" s="27">
        <v>25</v>
      </c>
      <c r="F184" s="82">
        <f t="shared" si="37"/>
        <v>6.25</v>
      </c>
      <c r="G184" s="146">
        <f>F184/F180*G180</f>
        <v>4.7456340167046323</v>
      </c>
      <c r="H184" s="27">
        <v>375.75</v>
      </c>
      <c r="I184" s="33">
        <f>H184/H182*I182</f>
        <v>211.23791319991005</v>
      </c>
      <c r="J184" s="33">
        <v>215.98</v>
      </c>
      <c r="K184" s="27">
        <v>9.4499999999999993</v>
      </c>
      <c r="L184" s="27">
        <f>K184/K188*L188</f>
        <v>8.3370092633436244</v>
      </c>
      <c r="M184" s="27">
        <v>0</v>
      </c>
      <c r="N184" s="33">
        <v>0</v>
      </c>
      <c r="O184" s="33">
        <f>M184/M178*O178</f>
        <v>0</v>
      </c>
      <c r="P184" s="33">
        <v>0</v>
      </c>
      <c r="Q184" s="33">
        <f t="shared" si="38"/>
        <v>0</v>
      </c>
      <c r="R184" s="33">
        <v>0</v>
      </c>
      <c r="S184" s="85">
        <f>R184/R177*S177</f>
        <v>0</v>
      </c>
      <c r="T184" s="33">
        <f t="shared" si="39"/>
        <v>391.45</v>
      </c>
      <c r="U184" s="33">
        <f t="shared" si="40"/>
        <v>224.31700926334361</v>
      </c>
      <c r="V184" s="86"/>
      <c r="W184" s="87"/>
    </row>
    <row r="185" spans="1:23" s="15" customFormat="1" ht="21.95" customHeight="1" x14ac:dyDescent="0.25">
      <c r="A185" s="143">
        <v>9</v>
      </c>
      <c r="B185" s="119" t="s">
        <v>49</v>
      </c>
      <c r="C185" s="140" t="s">
        <v>119</v>
      </c>
      <c r="D185" s="32" t="s">
        <v>25</v>
      </c>
      <c r="E185" s="137">
        <v>451.9</v>
      </c>
      <c r="F185" s="82">
        <f t="shared" si="37"/>
        <v>112.97499999999999</v>
      </c>
      <c r="G185" s="145">
        <f>F185/F180*G180</f>
        <v>85.782080485952918</v>
      </c>
      <c r="H185" s="137">
        <v>15</v>
      </c>
      <c r="I185" s="142">
        <f>H185/H182*I182</f>
        <v>8.4326512255453121</v>
      </c>
      <c r="J185" s="33">
        <v>94.24</v>
      </c>
      <c r="K185" s="137">
        <v>4.6500000000000004</v>
      </c>
      <c r="L185" s="137">
        <f>K185/K188*L188</f>
        <v>4.1023378914865463</v>
      </c>
      <c r="M185" s="137">
        <v>0</v>
      </c>
      <c r="N185" s="138">
        <v>0</v>
      </c>
      <c r="O185" s="138">
        <f>M185/M177*O177</f>
        <v>0</v>
      </c>
      <c r="P185" s="138">
        <v>0</v>
      </c>
      <c r="Q185" s="33">
        <f t="shared" si="38"/>
        <v>0</v>
      </c>
      <c r="R185" s="138">
        <v>0</v>
      </c>
      <c r="S185" s="85">
        <f>R185/R177*S177</f>
        <v>0</v>
      </c>
      <c r="T185" s="33">
        <f t="shared" si="39"/>
        <v>132.625</v>
      </c>
      <c r="U185" s="33">
        <f t="shared" si="40"/>
        <v>98.342337891486537</v>
      </c>
      <c r="V185" s="86"/>
      <c r="W185" s="87"/>
    </row>
    <row r="186" spans="1:23" s="15" customFormat="1" ht="21.95" customHeight="1" x14ac:dyDescent="0.25">
      <c r="A186" s="143">
        <v>10</v>
      </c>
      <c r="B186" s="107" t="s">
        <v>66</v>
      </c>
      <c r="C186" s="140" t="s">
        <v>119</v>
      </c>
      <c r="D186" s="32" t="s">
        <v>25</v>
      </c>
      <c r="E186" s="27">
        <v>235</v>
      </c>
      <c r="F186" s="82">
        <f t="shared" si="37"/>
        <v>58.75</v>
      </c>
      <c r="G186" s="146">
        <f>F186/F180*G180</f>
        <v>44.608959757023541</v>
      </c>
      <c r="H186" s="27">
        <v>190.65</v>
      </c>
      <c r="I186" s="33">
        <f>H186/H182*I182</f>
        <v>107.17899707668091</v>
      </c>
      <c r="J186" s="33">
        <v>151.79</v>
      </c>
      <c r="K186" s="27">
        <v>56.65</v>
      </c>
      <c r="L186" s="27">
        <f>K186/K188*L188</f>
        <v>49.97794441993824</v>
      </c>
      <c r="M186" s="27">
        <v>20</v>
      </c>
      <c r="N186" s="33">
        <v>0</v>
      </c>
      <c r="O186" s="33">
        <f>M186/M177*O177</f>
        <v>13.333333333333332</v>
      </c>
      <c r="P186" s="33">
        <f>N186/N181/P181</f>
        <v>0</v>
      </c>
      <c r="Q186" s="33">
        <f t="shared" si="38"/>
        <v>13.333333333333332</v>
      </c>
      <c r="R186" s="33">
        <v>45</v>
      </c>
      <c r="S186" s="85">
        <f>R186/R177*S177</f>
        <v>45</v>
      </c>
      <c r="T186" s="33">
        <f t="shared" si="39"/>
        <v>371.05</v>
      </c>
      <c r="U186" s="33">
        <f t="shared" si="40"/>
        <v>260.10127775327157</v>
      </c>
      <c r="V186" s="86"/>
      <c r="W186" s="87"/>
    </row>
    <row r="187" spans="1:23" s="15" customFormat="1" ht="21.95" customHeight="1" x14ac:dyDescent="0.25">
      <c r="A187" s="147">
        <v>11</v>
      </c>
      <c r="B187" s="148" t="s">
        <v>33</v>
      </c>
      <c r="C187" s="140" t="s">
        <v>119</v>
      </c>
      <c r="D187" s="107" t="s">
        <v>25</v>
      </c>
      <c r="E187" s="27">
        <v>285.85000000000002</v>
      </c>
      <c r="F187" s="82">
        <f t="shared" si="37"/>
        <v>71.462500000000006</v>
      </c>
      <c r="G187" s="146">
        <f>F187/F180*G180</f>
        <v>54.261579347000769</v>
      </c>
      <c r="H187" s="27">
        <v>108.09</v>
      </c>
      <c r="I187" s="33">
        <f>H187/H182*I182</f>
        <v>60.765684731279514</v>
      </c>
      <c r="J187" s="33">
        <v>115.03</v>
      </c>
      <c r="K187" s="27">
        <v>13.4</v>
      </c>
      <c r="L187" s="27">
        <f>K187/K188*300</f>
        <v>11.821790913101013</v>
      </c>
      <c r="M187" s="27">
        <v>0</v>
      </c>
      <c r="N187" s="33">
        <v>0</v>
      </c>
      <c r="O187" s="33">
        <f>M187/M177*O177</f>
        <v>0</v>
      </c>
      <c r="P187" s="33">
        <v>0</v>
      </c>
      <c r="Q187" s="33">
        <f t="shared" si="38"/>
        <v>0</v>
      </c>
      <c r="R187" s="33">
        <v>0</v>
      </c>
      <c r="S187" s="85">
        <f>R187/R177*S177</f>
        <v>0</v>
      </c>
      <c r="T187" s="33">
        <f t="shared" si="39"/>
        <v>192.95250000000001</v>
      </c>
      <c r="U187" s="33">
        <f t="shared" si="40"/>
        <v>126.85179091310101</v>
      </c>
      <c r="V187" s="86"/>
      <c r="W187" s="87"/>
    </row>
    <row r="188" spans="1:23" s="16" customFormat="1" ht="21.95" customHeight="1" x14ac:dyDescent="0.25">
      <c r="A188" s="107">
        <v>12</v>
      </c>
      <c r="B188" s="107" t="s">
        <v>46</v>
      </c>
      <c r="C188" s="140" t="s">
        <v>119</v>
      </c>
      <c r="D188" s="32" t="s">
        <v>25</v>
      </c>
      <c r="E188" s="27">
        <v>310</v>
      </c>
      <c r="F188" s="82">
        <f t="shared" si="37"/>
        <v>77.5</v>
      </c>
      <c r="G188" s="84">
        <f>F188/F180*G180</f>
        <v>58.845861807137432</v>
      </c>
      <c r="H188" s="27">
        <v>0</v>
      </c>
      <c r="I188" s="33">
        <f>H188/H182*I182</f>
        <v>0</v>
      </c>
      <c r="J188" s="33">
        <v>58.85</v>
      </c>
      <c r="K188" s="27">
        <v>340.05</v>
      </c>
      <c r="L188" s="27">
        <v>300</v>
      </c>
      <c r="M188" s="27">
        <v>0</v>
      </c>
      <c r="N188" s="33">
        <v>80</v>
      </c>
      <c r="O188" s="33">
        <f>M188/M177*O177</f>
        <v>0</v>
      </c>
      <c r="P188" s="33">
        <f>N188/N181*P181</f>
        <v>34.285714285714285</v>
      </c>
      <c r="Q188" s="33">
        <f t="shared" si="38"/>
        <v>34.285714285714285</v>
      </c>
      <c r="R188" s="33">
        <v>20</v>
      </c>
      <c r="S188" s="85">
        <f>R188/R177*S177</f>
        <v>20</v>
      </c>
      <c r="T188" s="33">
        <f t="shared" si="39"/>
        <v>517.54999999999995</v>
      </c>
      <c r="U188" s="33">
        <f t="shared" si="40"/>
        <v>413.1357142857143</v>
      </c>
      <c r="V188" s="86"/>
      <c r="W188" s="87"/>
    </row>
    <row r="189" spans="1:23" s="15" customFormat="1" ht="21.95" customHeight="1" x14ac:dyDescent="0.25">
      <c r="A189" s="149">
        <v>13</v>
      </c>
      <c r="B189" s="113" t="s">
        <v>43</v>
      </c>
      <c r="C189" s="150" t="s">
        <v>119</v>
      </c>
      <c r="D189" s="112" t="s">
        <v>25</v>
      </c>
      <c r="E189" s="151">
        <v>230</v>
      </c>
      <c r="F189" s="114">
        <f t="shared" si="37"/>
        <v>57.5</v>
      </c>
      <c r="G189" s="152">
        <f>F189/F180*G180</f>
        <v>43.659832953682617</v>
      </c>
      <c r="H189" s="151">
        <v>256.5</v>
      </c>
      <c r="I189" s="153">
        <f>H189/H182*I182</f>
        <v>144.19833595682482</v>
      </c>
      <c r="J189" s="153">
        <v>187.86</v>
      </c>
      <c r="K189" s="151">
        <v>31.8</v>
      </c>
      <c r="L189" s="151">
        <f>K189/K188*L188</f>
        <v>28.054697838553153</v>
      </c>
      <c r="M189" s="151">
        <v>50</v>
      </c>
      <c r="N189" s="153">
        <v>0</v>
      </c>
      <c r="O189" s="153">
        <f>M189/M177*O177</f>
        <v>33.333333333333336</v>
      </c>
      <c r="P189" s="153">
        <f>N189/N181*P181</f>
        <v>0</v>
      </c>
      <c r="Q189" s="153">
        <f t="shared" si="38"/>
        <v>33.333333333333336</v>
      </c>
      <c r="R189" s="153">
        <v>20</v>
      </c>
      <c r="S189" s="154">
        <f>R189/S177*T177</f>
        <v>64.498750000000001</v>
      </c>
      <c r="T189" s="153">
        <f t="shared" si="39"/>
        <v>415.8</v>
      </c>
      <c r="U189" s="153">
        <f t="shared" si="40"/>
        <v>313.74678117188648</v>
      </c>
      <c r="V189" s="86"/>
      <c r="W189" s="87"/>
    </row>
    <row r="190" spans="1:23" s="15" customFormat="1" x14ac:dyDescent="0.25">
      <c r="A190" s="155"/>
      <c r="B190" s="156"/>
      <c r="C190" s="156"/>
      <c r="D190" s="156"/>
      <c r="E190" s="157"/>
      <c r="F190" s="157"/>
      <c r="G190" s="158"/>
      <c r="H190" s="157"/>
      <c r="I190" s="159"/>
      <c r="J190" s="159"/>
      <c r="K190" s="159"/>
      <c r="L190" s="157"/>
      <c r="M190" s="159"/>
      <c r="N190" s="157"/>
      <c r="O190" s="159"/>
      <c r="P190" s="159"/>
      <c r="Q190" s="159"/>
      <c r="R190" s="159"/>
      <c r="S190" s="159"/>
      <c r="T190" s="159"/>
      <c r="U190" s="159"/>
      <c r="V190" s="86"/>
      <c r="W190" s="87"/>
    </row>
    <row r="191" spans="1:23" s="15" customFormat="1" ht="37.15" customHeight="1" x14ac:dyDescent="0.25">
      <c r="A191" s="174" t="s">
        <v>122</v>
      </c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94"/>
      <c r="W191" s="74"/>
    </row>
    <row r="192" spans="1:23" s="15" customFormat="1" x14ac:dyDescent="0.25">
      <c r="A192" s="178"/>
      <c r="B192" s="178"/>
      <c r="C192" s="178"/>
      <c r="D192" s="16"/>
      <c r="E192" s="16"/>
      <c r="F192" s="16"/>
      <c r="G192" s="16"/>
      <c r="H192" s="16"/>
      <c r="I192" s="17"/>
      <c r="J192" s="17"/>
      <c r="K192" s="17"/>
      <c r="L192" s="17"/>
      <c r="M192" s="17"/>
      <c r="N192" s="16"/>
      <c r="O192" s="17"/>
      <c r="P192" s="17"/>
      <c r="Q192" s="17"/>
      <c r="R192" s="17"/>
      <c r="S192" s="17"/>
      <c r="T192" s="17"/>
      <c r="U192" s="17"/>
      <c r="V192" s="74"/>
      <c r="W192" s="74"/>
    </row>
    <row r="193" spans="1:23" s="15" customFormat="1" ht="27.75" customHeight="1" x14ac:dyDescent="0.25">
      <c r="A193" s="40" t="s">
        <v>1</v>
      </c>
      <c r="B193" s="20" t="s">
        <v>2</v>
      </c>
      <c r="C193" s="20" t="s">
        <v>3</v>
      </c>
      <c r="D193" s="20" t="s">
        <v>4</v>
      </c>
      <c r="E193" s="13" t="s">
        <v>5</v>
      </c>
      <c r="F193" s="13"/>
      <c r="G193" s="13"/>
      <c r="H193" s="13"/>
      <c r="I193" s="13"/>
      <c r="J193" s="13"/>
      <c r="K193" s="13" t="s">
        <v>6</v>
      </c>
      <c r="L193" s="13"/>
      <c r="M193" s="180" t="s">
        <v>98</v>
      </c>
      <c r="N193" s="180"/>
      <c r="O193" s="180"/>
      <c r="P193" s="180"/>
      <c r="Q193" s="180"/>
      <c r="R193" s="12" t="s">
        <v>8</v>
      </c>
      <c r="S193" s="12"/>
      <c r="T193" s="12"/>
      <c r="U193" s="12"/>
      <c r="V193" s="2"/>
      <c r="W193" s="2"/>
    </row>
    <row r="194" spans="1:23" s="15" customFormat="1" ht="74.25" customHeight="1" x14ac:dyDescent="0.25">
      <c r="A194" s="176"/>
      <c r="B194" s="176"/>
      <c r="C194" s="176"/>
      <c r="D194" s="176"/>
      <c r="E194" s="25" t="s">
        <v>10</v>
      </c>
      <c r="F194" s="25" t="s">
        <v>11</v>
      </c>
      <c r="G194" s="25" t="s">
        <v>12</v>
      </c>
      <c r="H194" s="25" t="s">
        <v>13</v>
      </c>
      <c r="I194" s="26" t="s">
        <v>104</v>
      </c>
      <c r="J194" s="26" t="s">
        <v>15</v>
      </c>
      <c r="K194" s="26" t="s">
        <v>10</v>
      </c>
      <c r="L194" s="25" t="s">
        <v>16</v>
      </c>
      <c r="M194" s="26" t="s">
        <v>117</v>
      </c>
      <c r="N194" s="25" t="s">
        <v>117</v>
      </c>
      <c r="O194" s="25" t="s">
        <v>18</v>
      </c>
      <c r="P194" s="26" t="s">
        <v>19</v>
      </c>
      <c r="Q194" s="26" t="s">
        <v>20</v>
      </c>
      <c r="R194" s="26" t="s">
        <v>21</v>
      </c>
      <c r="S194" s="25" t="s">
        <v>22</v>
      </c>
      <c r="T194" s="26" t="s">
        <v>9</v>
      </c>
      <c r="U194" s="26" t="s">
        <v>29</v>
      </c>
      <c r="V194" s="78"/>
      <c r="W194" s="79"/>
    </row>
    <row r="195" spans="1:23" s="15" customFormat="1" ht="24.75" x14ac:dyDescent="0.25">
      <c r="A195" s="29">
        <v>1</v>
      </c>
      <c r="B195" s="160" t="s">
        <v>123</v>
      </c>
      <c r="C195" s="161" t="s">
        <v>124</v>
      </c>
      <c r="D195" s="112" t="s">
        <v>25</v>
      </c>
      <c r="E195" s="151">
        <v>250.5</v>
      </c>
      <c r="F195" s="114">
        <f>E195/4</f>
        <v>62.625</v>
      </c>
      <c r="G195" s="162">
        <v>125</v>
      </c>
      <c r="H195" s="151">
        <v>144.15</v>
      </c>
      <c r="I195" s="163">
        <v>375</v>
      </c>
      <c r="J195" s="153">
        <v>500</v>
      </c>
      <c r="K195" s="153">
        <v>0</v>
      </c>
      <c r="L195" s="151">
        <v>0</v>
      </c>
      <c r="M195" s="163">
        <v>40</v>
      </c>
      <c r="N195" s="151">
        <v>0</v>
      </c>
      <c r="O195" s="153">
        <v>40</v>
      </c>
      <c r="P195" s="153">
        <v>0</v>
      </c>
      <c r="Q195" s="153">
        <f>O195+P195</f>
        <v>40</v>
      </c>
      <c r="R195" s="153">
        <v>20</v>
      </c>
      <c r="S195" s="153">
        <v>100</v>
      </c>
      <c r="T195" s="153">
        <f>F195+H195+K195+M195+N195+R195</f>
        <v>266.77499999999998</v>
      </c>
      <c r="U195" s="153">
        <f>J195+L195+Q195+S195</f>
        <v>640</v>
      </c>
      <c r="V195" s="86"/>
      <c r="W195" s="87"/>
    </row>
    <row r="196" spans="1:23" s="15" customFormat="1" ht="24.75" x14ac:dyDescent="0.25">
      <c r="A196" s="105">
        <v>2</v>
      </c>
      <c r="B196" s="59" t="s">
        <v>125</v>
      </c>
      <c r="C196" s="164" t="s">
        <v>124</v>
      </c>
      <c r="D196" s="32" t="s">
        <v>25</v>
      </c>
      <c r="E196" s="137">
        <v>235</v>
      </c>
      <c r="F196" s="82">
        <f>E196/4</f>
        <v>58.75</v>
      </c>
      <c r="G196" s="141">
        <f>F196/F195*125</f>
        <v>117.26546906187625</v>
      </c>
      <c r="H196" s="137">
        <v>0</v>
      </c>
      <c r="I196" s="142">
        <f>H196*375/MAX(H:H)</f>
        <v>0</v>
      </c>
      <c r="J196" s="33">
        <v>117.27</v>
      </c>
      <c r="K196" s="33">
        <v>37.75</v>
      </c>
      <c r="L196" s="138">
        <v>300</v>
      </c>
      <c r="M196" s="142">
        <v>40</v>
      </c>
      <c r="N196" s="137">
        <v>0</v>
      </c>
      <c r="O196" s="138">
        <v>40</v>
      </c>
      <c r="P196" s="142">
        <v>0</v>
      </c>
      <c r="Q196" s="138">
        <f>O196+P196</f>
        <v>40</v>
      </c>
      <c r="R196" s="138">
        <v>0</v>
      </c>
      <c r="S196" s="138">
        <v>0</v>
      </c>
      <c r="T196" s="138">
        <f>F196+H196+K196+M196+N196+R196</f>
        <v>136.5</v>
      </c>
      <c r="U196" s="33">
        <f>J196+L196+Q196+S196</f>
        <v>457.27</v>
      </c>
      <c r="V196" s="86"/>
      <c r="W196" s="87"/>
    </row>
    <row r="197" spans="1:23" s="15" customFormat="1" x14ac:dyDescent="0.25">
      <c r="A197" s="165"/>
      <c r="B197" s="166"/>
      <c r="C197" s="167"/>
      <c r="D197" s="67"/>
      <c r="E197" s="23"/>
      <c r="F197" s="86"/>
      <c r="G197" s="23"/>
      <c r="H197" s="23"/>
      <c r="I197" s="168"/>
      <c r="J197" s="69"/>
      <c r="K197" s="69"/>
      <c r="L197" s="23"/>
      <c r="M197" s="168"/>
      <c r="N197" s="23"/>
      <c r="O197" s="49"/>
      <c r="P197" s="49"/>
      <c r="Q197" s="49"/>
      <c r="R197" s="169"/>
      <c r="S197" s="169"/>
      <c r="T197" s="49"/>
      <c r="U197" s="49"/>
      <c r="V197" s="86"/>
      <c r="W197" s="87"/>
    </row>
    <row r="198" spans="1:23" x14ac:dyDescent="0.25">
      <c r="A198" s="96"/>
      <c r="B198" s="23"/>
      <c r="C198" s="23"/>
      <c r="D198" s="23"/>
      <c r="E198" s="23"/>
      <c r="F198" s="23"/>
      <c r="G198" s="23"/>
      <c r="H198" s="23"/>
      <c r="I198" s="49"/>
      <c r="J198" s="49"/>
      <c r="K198" s="23"/>
      <c r="L198" s="49"/>
      <c r="M198" s="23"/>
      <c r="N198" s="49"/>
      <c r="O198" s="49"/>
      <c r="P198" s="49"/>
      <c r="Q198" s="49"/>
      <c r="R198" s="49"/>
      <c r="S198" s="49"/>
      <c r="T198" s="23"/>
      <c r="U198" s="23"/>
      <c r="V198" s="23"/>
      <c r="W198" s="23"/>
    </row>
    <row r="199" spans="1:23" x14ac:dyDescent="0.25">
      <c r="A199" s="96"/>
      <c r="B199" s="23"/>
      <c r="C199" s="23"/>
      <c r="D199" s="23"/>
      <c r="E199" s="23"/>
      <c r="F199" s="23"/>
      <c r="G199" s="23"/>
      <c r="H199" s="23"/>
      <c r="I199" s="49"/>
      <c r="J199" s="49"/>
      <c r="K199" s="23"/>
      <c r="L199" s="49"/>
      <c r="M199" s="23"/>
      <c r="N199" s="49"/>
      <c r="O199" s="49"/>
      <c r="P199" s="49"/>
      <c r="Q199" s="49"/>
      <c r="R199" s="49"/>
      <c r="S199" s="49"/>
      <c r="T199" s="23"/>
      <c r="U199" s="23"/>
      <c r="V199" s="23"/>
      <c r="W199" s="23"/>
    </row>
    <row r="200" spans="1:23" ht="18.75" customHeight="1" x14ac:dyDescent="0.3">
      <c r="A200" s="181" t="s">
        <v>126</v>
      </c>
      <c r="B200" s="181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70"/>
      <c r="W200" s="170"/>
    </row>
    <row r="201" spans="1:23" x14ac:dyDescent="0.25">
      <c r="A201" s="96"/>
      <c r="B201" s="23"/>
      <c r="C201" s="23"/>
      <c r="D201" s="23"/>
      <c r="E201" s="23"/>
      <c r="F201" s="23"/>
      <c r="G201" s="23"/>
      <c r="H201" s="23"/>
      <c r="I201" s="49"/>
      <c r="J201" s="49"/>
      <c r="K201" s="23"/>
      <c r="L201" s="49"/>
      <c r="M201" s="23"/>
      <c r="N201" s="49"/>
      <c r="O201" s="49"/>
      <c r="P201" s="49"/>
      <c r="Q201" s="49"/>
      <c r="R201" s="49"/>
      <c r="S201" s="49"/>
      <c r="T201" s="23"/>
      <c r="U201" s="23"/>
      <c r="V201" s="23"/>
      <c r="W201" s="23"/>
    </row>
    <row r="202" spans="1:23" x14ac:dyDescent="0.25">
      <c r="A202" s="96"/>
      <c r="B202" s="23"/>
      <c r="C202" s="23"/>
      <c r="D202" s="23"/>
      <c r="E202" s="23"/>
      <c r="F202" s="23"/>
      <c r="G202" s="23"/>
      <c r="H202" s="23"/>
      <c r="I202" s="49"/>
      <c r="J202" s="49"/>
      <c r="K202" s="23"/>
      <c r="L202" s="49"/>
      <c r="M202" s="23"/>
      <c r="N202" s="49"/>
      <c r="O202" s="49"/>
      <c r="P202" s="49"/>
      <c r="Q202" s="49"/>
      <c r="R202" s="49"/>
      <c r="S202" s="49"/>
      <c r="T202" s="23"/>
      <c r="U202" s="23"/>
      <c r="V202" s="23"/>
      <c r="W202" s="23"/>
    </row>
    <row r="203" spans="1:23" ht="18.75" customHeight="1" x14ac:dyDescent="0.3">
      <c r="A203" s="181" t="s">
        <v>127</v>
      </c>
      <c r="B203" s="181"/>
      <c r="C203" s="181"/>
      <c r="D203" s="181"/>
      <c r="E203" s="181"/>
      <c r="F203" s="181"/>
      <c r="G203" s="181"/>
      <c r="H203" s="181"/>
      <c r="I203" s="181"/>
      <c r="J203" s="181"/>
      <c r="K203" s="181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1"/>
      <c r="W203" s="181"/>
    </row>
  </sheetData>
  <sheetProtection algorithmName="SHA-512" hashValue="JS3SkXwzCJII7aXieyzmFOosV3FsszezYawJvR8IaIt0lKJ5Mant8ooFtLeV3ZKtBeyKO9NvXex29VUiJaTPxQ==" saltValue="+scfRdcS/6AAkRFS2ARNUg==" spinCount="100000" sheet="1" objects="1" scenarios="1"/>
  <mergeCells count="138">
    <mergeCell ref="A194:D194"/>
    <mergeCell ref="A200:U200"/>
    <mergeCell ref="A203:W203"/>
    <mergeCell ref="A176:D176"/>
    <mergeCell ref="A191:U191"/>
    <mergeCell ref="A192:C192"/>
    <mergeCell ref="E193:J193"/>
    <mergeCell ref="K193:L193"/>
    <mergeCell ref="M193:Q193"/>
    <mergeCell ref="R193:S193"/>
    <mergeCell ref="T193:U193"/>
    <mergeCell ref="V193:W193"/>
    <mergeCell ref="E156:J156"/>
    <mergeCell ref="K156:L156"/>
    <mergeCell ref="M156:Q156"/>
    <mergeCell ref="R156:S156"/>
    <mergeCell ref="V156:W156"/>
    <mergeCell ref="A157:D157"/>
    <mergeCell ref="A173:U173"/>
    <mergeCell ref="A174:C174"/>
    <mergeCell ref="E175:J175"/>
    <mergeCell ref="K175:L175"/>
    <mergeCell ref="M175:Q175"/>
    <mergeCell ref="R175:S175"/>
    <mergeCell ref="V175:W175"/>
    <mergeCell ref="A148:U148"/>
    <mergeCell ref="E149:J149"/>
    <mergeCell ref="K149:L149"/>
    <mergeCell ref="M149:Q149"/>
    <mergeCell ref="R149:S149"/>
    <mergeCell ref="T149:U149"/>
    <mergeCell ref="V149:W149"/>
    <mergeCell ref="A150:D150"/>
    <mergeCell ref="A155:V155"/>
    <mergeCell ref="A132:D132"/>
    <mergeCell ref="A136:T136"/>
    <mergeCell ref="A138:U138"/>
    <mergeCell ref="E139:J139"/>
    <mergeCell ref="K139:L139"/>
    <mergeCell ref="M139:Q139"/>
    <mergeCell ref="R139:S139"/>
    <mergeCell ref="V139:W139"/>
    <mergeCell ref="A140:D140"/>
    <mergeCell ref="A118:D118"/>
    <mergeCell ref="A124:U124"/>
    <mergeCell ref="E125:I125"/>
    <mergeCell ref="K125:L125"/>
    <mergeCell ref="M125:N125"/>
    <mergeCell ref="R125:S125"/>
    <mergeCell ref="A126:D126"/>
    <mergeCell ref="A130:U130"/>
    <mergeCell ref="E131:I131"/>
    <mergeCell ref="K131:L131"/>
    <mergeCell ref="M131:N131"/>
    <mergeCell ref="R131:S131"/>
    <mergeCell ref="A101:D101"/>
    <mergeCell ref="A109:U109"/>
    <mergeCell ref="E110:I110"/>
    <mergeCell ref="K110:L110"/>
    <mergeCell ref="M110:N110"/>
    <mergeCell ref="R110:S110"/>
    <mergeCell ref="A111:D111"/>
    <mergeCell ref="A116:U116"/>
    <mergeCell ref="E117:I117"/>
    <mergeCell ref="K117:L117"/>
    <mergeCell ref="M117:N117"/>
    <mergeCell ref="R117:S117"/>
    <mergeCell ref="A88:D88"/>
    <mergeCell ref="A94:U94"/>
    <mergeCell ref="E95:I95"/>
    <mergeCell ref="K95:L95"/>
    <mergeCell ref="M95:N95"/>
    <mergeCell ref="R95:S95"/>
    <mergeCell ref="A96:D96"/>
    <mergeCell ref="A99:U99"/>
    <mergeCell ref="E100:I100"/>
    <mergeCell ref="K100:L100"/>
    <mergeCell ref="M100:N100"/>
    <mergeCell ref="R100:S100"/>
    <mergeCell ref="A68:D68"/>
    <mergeCell ref="A76:U76"/>
    <mergeCell ref="E77:I77"/>
    <mergeCell ref="K77:L77"/>
    <mergeCell ref="M77:N77"/>
    <mergeCell ref="R77:S77"/>
    <mergeCell ref="A78:D78"/>
    <mergeCell ref="A86:U86"/>
    <mergeCell ref="E87:I87"/>
    <mergeCell ref="K87:L87"/>
    <mergeCell ref="M87:N87"/>
    <mergeCell ref="R87:S87"/>
    <mergeCell ref="A47:D47"/>
    <mergeCell ref="A52:U52"/>
    <mergeCell ref="E53:I53"/>
    <mergeCell ref="K53:L53"/>
    <mergeCell ref="M53:N53"/>
    <mergeCell ref="R53:S53"/>
    <mergeCell ref="A54:D54"/>
    <mergeCell ref="A66:U66"/>
    <mergeCell ref="E67:I67"/>
    <mergeCell ref="K67:L67"/>
    <mergeCell ref="M67:N67"/>
    <mergeCell ref="R67:S67"/>
    <mergeCell ref="A34:D34"/>
    <mergeCell ref="A39:U39"/>
    <mergeCell ref="E40:I40"/>
    <mergeCell ref="K40:L40"/>
    <mergeCell ref="M40:N40"/>
    <mergeCell ref="R40:S40"/>
    <mergeCell ref="A41:D41"/>
    <mergeCell ref="A45:T45"/>
    <mergeCell ref="E46:I46"/>
    <mergeCell ref="K46:L46"/>
    <mergeCell ref="M46:N46"/>
    <mergeCell ref="R46:S46"/>
    <mergeCell ref="A10:D10"/>
    <mergeCell ref="A17:U17"/>
    <mergeCell ref="E18:I18"/>
    <mergeCell ref="K18:L18"/>
    <mergeCell ref="M18:N18"/>
    <mergeCell ref="R18:S18"/>
    <mergeCell ref="A19:D19"/>
    <mergeCell ref="A32:U32"/>
    <mergeCell ref="E33:I33"/>
    <mergeCell ref="K33:L33"/>
    <mergeCell ref="M33:N33"/>
    <mergeCell ref="R33:S33"/>
    <mergeCell ref="A1:U1"/>
    <mergeCell ref="E2:I2"/>
    <mergeCell ref="K2:L2"/>
    <mergeCell ref="M2:N2"/>
    <mergeCell ref="R2:S2"/>
    <mergeCell ref="A3:D3"/>
    <mergeCell ref="A8:U8"/>
    <mergeCell ref="E9:I9"/>
    <mergeCell ref="K9:L9"/>
    <mergeCell ref="M9:N9"/>
    <mergeCell ref="R9:S9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"/>
  <sheetViews>
    <sheetView zoomScaleNormal="100" workbookViewId="0">
      <selection activeCell="E33" sqref="E33"/>
    </sheetView>
  </sheetViews>
  <sheetFormatPr defaultRowHeight="15" x14ac:dyDescent="0.25"/>
  <cols>
    <col min="1" max="1025" width="8.5703125" style="171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658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ΜΟΡΙΟΔΟΤΗΣΗ ΔΙΕΥΘΥΝΤΩΝ ΤΕΠ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Χριστοπούλου</dc:creator>
  <dc:description/>
  <cp:lastModifiedBy>Ειρήνη Μαμάκη</cp:lastModifiedBy>
  <cp:revision>65</cp:revision>
  <cp:lastPrinted>2018-12-13T09:48:21Z</cp:lastPrinted>
  <dcterms:created xsi:type="dcterms:W3CDTF">2006-10-17T10:06:23Z</dcterms:created>
  <dcterms:modified xsi:type="dcterms:W3CDTF">2019-01-04T12:55:41Z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